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14380" windowHeight="4190"/>
  </bookViews>
  <sheets>
    <sheet name="Jan" sheetId="6" r:id="rId1"/>
    <sheet name="Feb" sheetId="9" r:id="rId2"/>
    <sheet name="Mar" sheetId="10" r:id="rId3"/>
    <sheet name="Apr" sheetId="11" r:id="rId4"/>
    <sheet name="May" sheetId="12" r:id="rId5"/>
    <sheet name="Jun" sheetId="13" r:id="rId6"/>
    <sheet name="Jul" sheetId="14" r:id="rId7"/>
    <sheet name="Aug" sheetId="15" r:id="rId8"/>
    <sheet name="Sep" sheetId="16" r:id="rId9"/>
    <sheet name="Oct" sheetId="17" r:id="rId10"/>
    <sheet name="Nov" sheetId="18" r:id="rId11"/>
    <sheet name="Dec" sheetId="19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Jan!$L$2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Apr!$A$2:$K$19</definedName>
    <definedName name="_xlnm.Print_Area" localSheetId="7">Aug!$A$2:$K$19</definedName>
    <definedName name="_xlnm.Print_Area" localSheetId="11">Dec!$A$2:$K$19</definedName>
    <definedName name="_xlnm.Print_Area" localSheetId="1">Feb!$A$2:$K$19</definedName>
    <definedName name="_xlnm.Print_Area" localSheetId="0">Jan!$A$2:$K$19</definedName>
    <definedName name="_xlnm.Print_Area" localSheetId="6">Jul!$A$2:$K$19</definedName>
    <definedName name="_xlnm.Print_Area" localSheetId="5">Jun!$A$2:$K$19</definedName>
    <definedName name="_xlnm.Print_Area" localSheetId="2">Mar!$A$2:$K$19</definedName>
    <definedName name="_xlnm.Print_Area" localSheetId="4">May!$A$2:$K$19</definedName>
    <definedName name="_xlnm.Print_Area" localSheetId="10">Nov!$A$2:$K$19</definedName>
    <definedName name="_xlnm.Print_Area" localSheetId="9">Oct!$A$2:$K$19</definedName>
    <definedName name="_xlnm.Print_Area" localSheetId="8">Sep!$A$2:$K$19</definedName>
    <definedName name="SepSun1">DATE(CalendarYear,9,1)-WEEKDAY(DATE(CalendarYear,9,1))+1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6" l="1"/>
  <c r="D5" i="6"/>
  <c r="B3" i="12" l="1"/>
  <c r="B3" i="13"/>
  <c r="B3" i="14"/>
  <c r="B3" i="15"/>
  <c r="B3" i="16"/>
  <c r="B3" i="17"/>
  <c r="B3" i="18"/>
  <c r="B3" i="19"/>
  <c r="C15" i="11"/>
  <c r="B15" i="11"/>
  <c r="H13" i="11"/>
  <c r="G13" i="11"/>
  <c r="F13" i="11"/>
  <c r="E13" i="11"/>
  <c r="D13" i="11"/>
  <c r="C13" i="11"/>
  <c r="B13" i="11"/>
  <c r="H11" i="11"/>
  <c r="G11" i="11"/>
  <c r="F11" i="11"/>
  <c r="E11" i="11"/>
  <c r="D11" i="11"/>
  <c r="C11" i="11"/>
  <c r="B11" i="11"/>
  <c r="H9" i="11"/>
  <c r="G9" i="11"/>
  <c r="F9" i="11"/>
  <c r="E9" i="11"/>
  <c r="D9" i="11"/>
  <c r="C9" i="11"/>
  <c r="B9" i="11"/>
  <c r="H7" i="11"/>
  <c r="G7" i="11"/>
  <c r="F7" i="11"/>
  <c r="E7" i="11"/>
  <c r="D7" i="11"/>
  <c r="C7" i="11"/>
  <c r="B7" i="11"/>
  <c r="H5" i="11"/>
  <c r="G5" i="11"/>
  <c r="F5" i="11"/>
  <c r="E5" i="11"/>
  <c r="D5" i="11"/>
  <c r="C5" i="11"/>
  <c r="B5" i="11"/>
  <c r="C15" i="12"/>
  <c r="B15" i="12"/>
  <c r="H13" i="12"/>
  <c r="G13" i="12"/>
  <c r="F13" i="12"/>
  <c r="E13" i="12"/>
  <c r="D13" i="12"/>
  <c r="C13" i="12"/>
  <c r="B13" i="12"/>
  <c r="H11" i="12"/>
  <c r="G11" i="12"/>
  <c r="F11" i="12"/>
  <c r="E11" i="12"/>
  <c r="D11" i="12"/>
  <c r="C11" i="12"/>
  <c r="B11" i="12"/>
  <c r="H9" i="12"/>
  <c r="G9" i="12"/>
  <c r="F9" i="12"/>
  <c r="E9" i="12"/>
  <c r="D9" i="12"/>
  <c r="C9" i="12"/>
  <c r="B9" i="12"/>
  <c r="H7" i="12"/>
  <c r="G7" i="12"/>
  <c r="F7" i="12"/>
  <c r="E7" i="12"/>
  <c r="D7" i="12"/>
  <c r="C7" i="12"/>
  <c r="B7" i="12"/>
  <c r="H5" i="12"/>
  <c r="G5" i="12"/>
  <c r="F5" i="12"/>
  <c r="E5" i="12"/>
  <c r="D5" i="12"/>
  <c r="C5" i="12"/>
  <c r="B5" i="12"/>
  <c r="C15" i="13"/>
  <c r="B15" i="13"/>
  <c r="H13" i="13"/>
  <c r="G13" i="13"/>
  <c r="F13" i="13"/>
  <c r="E13" i="13"/>
  <c r="D13" i="13"/>
  <c r="C13" i="13"/>
  <c r="B13" i="13"/>
  <c r="H11" i="13"/>
  <c r="G11" i="13"/>
  <c r="F11" i="13"/>
  <c r="E11" i="13"/>
  <c r="D11" i="13"/>
  <c r="C11" i="13"/>
  <c r="B11" i="13"/>
  <c r="H9" i="13"/>
  <c r="G9" i="13"/>
  <c r="F9" i="13"/>
  <c r="E9" i="13"/>
  <c r="D9" i="13"/>
  <c r="C9" i="13"/>
  <c r="B9" i="13"/>
  <c r="H7" i="13"/>
  <c r="G7" i="13"/>
  <c r="F7" i="13"/>
  <c r="E7" i="13"/>
  <c r="D7" i="13"/>
  <c r="C7" i="13"/>
  <c r="B7" i="13"/>
  <c r="H5" i="13"/>
  <c r="G5" i="13"/>
  <c r="F5" i="13"/>
  <c r="E5" i="13"/>
  <c r="D5" i="13"/>
  <c r="C5" i="13"/>
  <c r="B5" i="13"/>
  <c r="C15" i="14"/>
  <c r="B15" i="14"/>
  <c r="H13" i="14"/>
  <c r="G13" i="14"/>
  <c r="F13" i="14"/>
  <c r="E13" i="14"/>
  <c r="D13" i="14"/>
  <c r="C13" i="14"/>
  <c r="B13" i="14"/>
  <c r="H11" i="14"/>
  <c r="G11" i="14"/>
  <c r="F11" i="14"/>
  <c r="E11" i="14"/>
  <c r="D11" i="14"/>
  <c r="C11" i="14"/>
  <c r="B11" i="14"/>
  <c r="H9" i="14"/>
  <c r="G9" i="14"/>
  <c r="F9" i="14"/>
  <c r="E9" i="14"/>
  <c r="D9" i="14"/>
  <c r="C9" i="14"/>
  <c r="B9" i="14"/>
  <c r="H7" i="14"/>
  <c r="G7" i="14"/>
  <c r="F7" i="14"/>
  <c r="E7" i="14"/>
  <c r="D7" i="14"/>
  <c r="C7" i="14"/>
  <c r="B7" i="14"/>
  <c r="H5" i="14"/>
  <c r="G5" i="14"/>
  <c r="F5" i="14"/>
  <c r="E5" i="14"/>
  <c r="D5" i="14"/>
  <c r="C5" i="14"/>
  <c r="B5" i="14"/>
  <c r="C15" i="15"/>
  <c r="B15" i="15"/>
  <c r="H13" i="15"/>
  <c r="G13" i="15"/>
  <c r="F13" i="15"/>
  <c r="E13" i="15"/>
  <c r="D13" i="15"/>
  <c r="C13" i="15"/>
  <c r="B13" i="15"/>
  <c r="H11" i="15"/>
  <c r="G11" i="15"/>
  <c r="F11" i="15"/>
  <c r="E11" i="15"/>
  <c r="D11" i="15"/>
  <c r="C11" i="15"/>
  <c r="B11" i="15"/>
  <c r="H9" i="15"/>
  <c r="G9" i="15"/>
  <c r="F9" i="15"/>
  <c r="E9" i="15"/>
  <c r="D9" i="15"/>
  <c r="C9" i="15"/>
  <c r="B9" i="15"/>
  <c r="H7" i="15"/>
  <c r="G7" i="15"/>
  <c r="F7" i="15"/>
  <c r="E7" i="15"/>
  <c r="D7" i="15"/>
  <c r="C7" i="15"/>
  <c r="B7" i="15"/>
  <c r="H5" i="15"/>
  <c r="G5" i="15"/>
  <c r="F5" i="15"/>
  <c r="E5" i="15"/>
  <c r="D5" i="15"/>
  <c r="C5" i="15"/>
  <c r="B5" i="15"/>
  <c r="C15" i="16"/>
  <c r="B15" i="16"/>
  <c r="H13" i="16"/>
  <c r="G13" i="16"/>
  <c r="F13" i="16"/>
  <c r="E13" i="16"/>
  <c r="D13" i="16"/>
  <c r="C13" i="16"/>
  <c r="B13" i="16"/>
  <c r="H11" i="16"/>
  <c r="G11" i="16"/>
  <c r="F11" i="16"/>
  <c r="E11" i="16"/>
  <c r="D11" i="16"/>
  <c r="C11" i="16"/>
  <c r="B11" i="16"/>
  <c r="H9" i="16"/>
  <c r="G9" i="16"/>
  <c r="F9" i="16"/>
  <c r="E9" i="16"/>
  <c r="D9" i="16"/>
  <c r="C9" i="16"/>
  <c r="B9" i="16"/>
  <c r="H7" i="16"/>
  <c r="G7" i="16"/>
  <c r="F7" i="16"/>
  <c r="E7" i="16"/>
  <c r="D7" i="16"/>
  <c r="C7" i="16"/>
  <c r="B7" i="16"/>
  <c r="H5" i="16"/>
  <c r="G5" i="16"/>
  <c r="F5" i="16"/>
  <c r="E5" i="16"/>
  <c r="D5" i="16"/>
  <c r="C5" i="16"/>
  <c r="B5" i="16"/>
  <c r="C15" i="17"/>
  <c r="B15" i="17"/>
  <c r="H13" i="17"/>
  <c r="G13" i="17"/>
  <c r="F13" i="17"/>
  <c r="E13" i="17"/>
  <c r="D13" i="17"/>
  <c r="C13" i="17"/>
  <c r="B13" i="17"/>
  <c r="H11" i="17"/>
  <c r="G11" i="17"/>
  <c r="F11" i="17"/>
  <c r="E11" i="17"/>
  <c r="D11" i="17"/>
  <c r="C11" i="17"/>
  <c r="B11" i="17"/>
  <c r="H9" i="17"/>
  <c r="G9" i="17"/>
  <c r="F9" i="17"/>
  <c r="E9" i="17"/>
  <c r="D9" i="17"/>
  <c r="C9" i="17"/>
  <c r="B9" i="17"/>
  <c r="H7" i="17"/>
  <c r="G7" i="17"/>
  <c r="F7" i="17"/>
  <c r="E7" i="17"/>
  <c r="D7" i="17"/>
  <c r="C7" i="17"/>
  <c r="B7" i="17"/>
  <c r="H5" i="17"/>
  <c r="G5" i="17"/>
  <c r="F5" i="17"/>
  <c r="E5" i="17"/>
  <c r="D5" i="17"/>
  <c r="C5" i="17"/>
  <c r="B5" i="17"/>
  <c r="C15" i="18"/>
  <c r="B15" i="18"/>
  <c r="H13" i="18"/>
  <c r="G13" i="18"/>
  <c r="F13" i="18"/>
  <c r="E13" i="18"/>
  <c r="D13" i="18"/>
  <c r="C13" i="18"/>
  <c r="B13" i="18"/>
  <c r="H11" i="18"/>
  <c r="G11" i="18"/>
  <c r="F11" i="18"/>
  <c r="E11" i="18"/>
  <c r="D11" i="18"/>
  <c r="C11" i="18"/>
  <c r="B11" i="18"/>
  <c r="H9" i="18"/>
  <c r="G9" i="18"/>
  <c r="F9" i="18"/>
  <c r="E9" i="18"/>
  <c r="D9" i="18"/>
  <c r="C9" i="18"/>
  <c r="B9" i="18"/>
  <c r="H7" i="18"/>
  <c r="G7" i="18"/>
  <c r="F7" i="18"/>
  <c r="E7" i="18"/>
  <c r="D7" i="18"/>
  <c r="C7" i="18"/>
  <c r="B7" i="18"/>
  <c r="H5" i="18"/>
  <c r="G5" i="18"/>
  <c r="F5" i="18"/>
  <c r="E5" i="18"/>
  <c r="D5" i="18"/>
  <c r="C5" i="18"/>
  <c r="B5" i="18"/>
  <c r="C15" i="19"/>
  <c r="B15" i="19"/>
  <c r="H13" i="19"/>
  <c r="G13" i="19"/>
  <c r="F13" i="19"/>
  <c r="E13" i="19"/>
  <c r="D13" i="19"/>
  <c r="C13" i="19"/>
  <c r="B13" i="19"/>
  <c r="H11" i="19"/>
  <c r="G11" i="19"/>
  <c r="F11" i="19"/>
  <c r="E11" i="19"/>
  <c r="D11" i="19"/>
  <c r="C11" i="19"/>
  <c r="B11" i="19"/>
  <c r="H9" i="19"/>
  <c r="G9" i="19"/>
  <c r="F9" i="19"/>
  <c r="E9" i="19"/>
  <c r="D9" i="19"/>
  <c r="C9" i="19"/>
  <c r="B9" i="19"/>
  <c r="H7" i="19"/>
  <c r="G7" i="19"/>
  <c r="F7" i="19"/>
  <c r="E7" i="19"/>
  <c r="D7" i="19"/>
  <c r="C7" i="19"/>
  <c r="B7" i="19"/>
  <c r="H5" i="19"/>
  <c r="G5" i="19"/>
  <c r="F5" i="19"/>
  <c r="E5" i="19"/>
  <c r="D5" i="19"/>
  <c r="C5" i="19"/>
  <c r="B5" i="19"/>
  <c r="B3" i="11"/>
  <c r="C15" i="10"/>
  <c r="B15" i="10"/>
  <c r="H13" i="10"/>
  <c r="G13" i="10"/>
  <c r="F13" i="10"/>
  <c r="E13" i="10"/>
  <c r="D13" i="10"/>
  <c r="C13" i="10"/>
  <c r="B13" i="10"/>
  <c r="H11" i="10"/>
  <c r="G11" i="10"/>
  <c r="F11" i="10"/>
  <c r="E11" i="10"/>
  <c r="D11" i="10"/>
  <c r="C11" i="10"/>
  <c r="B11" i="10"/>
  <c r="H9" i="10"/>
  <c r="G9" i="10"/>
  <c r="F9" i="10"/>
  <c r="E9" i="10"/>
  <c r="D9" i="10"/>
  <c r="C9" i="10"/>
  <c r="B9" i="10"/>
  <c r="H7" i="10"/>
  <c r="G7" i="10"/>
  <c r="F7" i="10"/>
  <c r="E7" i="10"/>
  <c r="D7" i="10"/>
  <c r="C7" i="10"/>
  <c r="B7" i="10"/>
  <c r="H5" i="10"/>
  <c r="G5" i="10"/>
  <c r="F5" i="10"/>
  <c r="E5" i="10"/>
  <c r="D5" i="10"/>
  <c r="C5" i="10"/>
  <c r="B5" i="10"/>
  <c r="B3" i="10"/>
  <c r="C15" i="9"/>
  <c r="B15" i="9"/>
  <c r="H13" i="9"/>
  <c r="G13" i="9"/>
  <c r="F13" i="9"/>
  <c r="E13" i="9"/>
  <c r="D13" i="9"/>
  <c r="C13" i="9"/>
  <c r="B13" i="9"/>
  <c r="H11" i="9"/>
  <c r="G11" i="9"/>
  <c r="F11" i="9"/>
  <c r="E11" i="9"/>
  <c r="D11" i="9"/>
  <c r="C11" i="9"/>
  <c r="B11" i="9"/>
  <c r="H9" i="9"/>
  <c r="G9" i="9"/>
  <c r="F9" i="9"/>
  <c r="E9" i="9"/>
  <c r="D9" i="9"/>
  <c r="C9" i="9"/>
  <c r="B9" i="9"/>
  <c r="H7" i="9"/>
  <c r="G7" i="9"/>
  <c r="F7" i="9"/>
  <c r="E7" i="9"/>
  <c r="D7" i="9"/>
  <c r="C7" i="9"/>
  <c r="B7" i="9"/>
  <c r="H5" i="9"/>
  <c r="G5" i="9"/>
  <c r="F5" i="9"/>
  <c r="E5" i="9"/>
  <c r="D5" i="9"/>
  <c r="C5" i="9"/>
  <c r="B5" i="9"/>
  <c r="B3" i="9"/>
  <c r="B3" i="6" l="1"/>
  <c r="C15" i="6" l="1"/>
  <c r="C5" i="6" l="1"/>
  <c r="E5" i="6"/>
  <c r="F5" i="6"/>
  <c r="G5" i="6"/>
  <c r="H5" i="6"/>
  <c r="B7" i="6"/>
  <c r="C7" i="6"/>
  <c r="D7" i="6"/>
  <c r="E7" i="6"/>
  <c r="F7" i="6"/>
  <c r="G7" i="6"/>
  <c r="H7" i="6"/>
  <c r="B9" i="6"/>
  <c r="C9" i="6"/>
  <c r="D9" i="6"/>
  <c r="E9" i="6"/>
  <c r="F9" i="6"/>
  <c r="G9" i="6"/>
  <c r="H9" i="6"/>
  <c r="B11" i="6"/>
  <c r="C11" i="6"/>
  <c r="D11" i="6"/>
  <c r="E11" i="6"/>
  <c r="F11" i="6"/>
  <c r="G11" i="6"/>
  <c r="H11" i="6"/>
  <c r="B13" i="6"/>
  <c r="C13" i="6"/>
  <c r="D13" i="6"/>
  <c r="E13" i="6"/>
  <c r="F13" i="6"/>
  <c r="G13" i="6"/>
  <c r="H13" i="6"/>
  <c r="B15" i="6"/>
</calcChain>
</file>

<file path=xl/sharedStrings.xml><?xml version="1.0" encoding="utf-8"?>
<sst xmlns="http://schemas.openxmlformats.org/spreadsheetml/2006/main" count="162" uniqueCount="40">
  <si>
    <t>MONDAY</t>
  </si>
  <si>
    <t>TUESDAY</t>
  </si>
  <si>
    <t>WEDNESDAY</t>
  </si>
  <si>
    <t>THURSDAY</t>
  </si>
  <si>
    <t>FRIDAY</t>
  </si>
  <si>
    <t>SATURDAY</t>
  </si>
  <si>
    <t>SUNDAY</t>
  </si>
  <si>
    <t>NOTES:</t>
  </si>
  <si>
    <t>SELECT YEAR:</t>
  </si>
  <si>
    <t>Newly elected board members &amp; officers take their office</t>
  </si>
  <si>
    <t xml:space="preserve">Dues are due before the first general mtg </t>
  </si>
  <si>
    <t>PAC General  Meeting</t>
  </si>
  <si>
    <t>Appointed person(s) conduct an audit of PAC financial records from prev year
PAC Board Meeting</t>
  </si>
  <si>
    <t>PAC Board Meeting</t>
  </si>
  <si>
    <t>File Annual Report w/AZ Corp Commision &amp; pay $10 Fee by mid month *1</t>
  </si>
  <si>
    <t>*1 Event can be done any time after first of year.</t>
  </si>
  <si>
    <t>File e-postcard w/IRS by mid month *1</t>
  </si>
  <si>
    <t>Payment of dues &amp; submission of current PAC roster to Astromical League</t>
  </si>
  <si>
    <t>PAC Picnic scheduled for weekend in June</t>
  </si>
  <si>
    <t>Begin assembling 3rd Thurs speakers &amp; public star parties for next year</t>
  </si>
  <si>
    <t>PAC Board Meeting
Pres appoints nominating comm (3) mbrs for next years board *2</t>
  </si>
  <si>
    <t>Preperation of next years budget by the board &amp; setting of dues *3</t>
  </si>
  <si>
    <t>*2 Nomination consists of (4) officers &amp; (2) at Large members
*3 Usually handled by club treasurer</t>
  </si>
  <si>
    <t>Nominating Comm presents candidates for board positions to membership *4</t>
  </si>
  <si>
    <t>*4 Additional nominations for board positions are opened to all members at the regular meeting.
     Nominations publicized to the membership in the November Ephemeris.</t>
  </si>
  <si>
    <t>Proposed budget &amp; dues are presented to the membership &amp; publicized to the membership in the Nov Ephemeris</t>
  </si>
  <si>
    <t>PAC General  Meeting
Election of board mbrs for the next year at regular mbr meeting *5 *6</t>
  </si>
  <si>
    <t>*5 (2) years for at-large members
*6 Budget &amp; dues voted upon at the general membership meeting.</t>
  </si>
  <si>
    <t>Approved budget &amp; dues are publicized in the Ephemeris</t>
  </si>
  <si>
    <t>Complete any updates to club website for next year</t>
  </si>
  <si>
    <t xml:space="preserve">Complete updates for next years annual calendar by club secretary </t>
  </si>
  <si>
    <t xml:space="preserve">*7 after new year begins provided by club treasurer
*8 Distribute when back from printer &amp; as needed throughout year.
PPL,PVPL,Chamber of Commerce, CVPL, Jay's Bird Barn. </t>
  </si>
  <si>
    <t>PAC Christmas party is scheduled  in lieu of METASIG</t>
  </si>
  <si>
    <t>METASIG</t>
  </si>
  <si>
    <t>PAC Board Meeting
Budget Rev for board</t>
  </si>
  <si>
    <t>PAC Board Meeting
Board designates a person(s) to audit financial records *7</t>
  </si>
  <si>
    <t>PAC Board Meeting
Begin planning for club picnic (June) and Xmas party (Dec)</t>
  </si>
  <si>
    <t>3rd Thursday Talk
Prescott Library</t>
  </si>
  <si>
    <t xml:space="preserve">Pay liability &amp; D&amp;O insurance premiums
3rd Thursday Talk 
Prescott Library
</t>
  </si>
  <si>
    <t>Send PAC brochure to illistrator &amp; then to printer *8
3rd Thursday Talk
Prescott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</si>
</sst>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\ yyyy"/>
    <numFmt numFmtId="166" formatCode="mmmm"/>
  </numFmts>
  <fonts count="19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28"/>
      <color theme="8" tint="-0.499984740745262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11"/>
      <color theme="8"/>
      <name val="Cambria"/>
      <family val="2"/>
      <scheme val="minor"/>
    </font>
    <font>
      <sz val="24"/>
      <color theme="8"/>
      <name val="Cambria"/>
      <family val="2"/>
      <scheme val="minor"/>
    </font>
    <font>
      <sz val="40"/>
      <name val="Cambria"/>
      <family val="2"/>
      <scheme val="minor"/>
    </font>
    <font>
      <b/>
      <sz val="9"/>
      <name val="Cambria"/>
      <family val="2"/>
      <scheme val="minor"/>
    </font>
    <font>
      <sz val="28"/>
      <name val="Cambria"/>
      <family val="2"/>
      <scheme val="minor"/>
    </font>
    <font>
      <sz val="10"/>
      <name val="Cambria"/>
      <family val="2"/>
      <scheme val="minor"/>
    </font>
    <font>
      <b/>
      <sz val="11"/>
      <name val="Cambria"/>
      <family val="2"/>
      <scheme val="minor"/>
    </font>
    <font>
      <b/>
      <sz val="7"/>
      <name val="Cambria"/>
      <family val="1"/>
      <scheme val="minor"/>
    </font>
    <font>
      <sz val="12"/>
      <name val="Cambria"/>
      <family val="2"/>
      <scheme val="minor"/>
    </font>
    <font>
      <u/>
      <sz val="12"/>
      <name val="Cambri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8"/>
      </right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4" fillId="0" borderId="0" xfId="1" applyFont="1"/>
    <xf numFmtId="166" fontId="6" fillId="0" borderId="0" xfId="0" applyNumberFormat="1" applyFont="1" applyFill="1" applyBorder="1" applyAlignment="1">
      <alignment vertical="center" textRotation="90"/>
    </xf>
    <xf numFmtId="0" fontId="8" fillId="0" borderId="0" xfId="5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166" fontId="0" fillId="0" borderId="0" xfId="0" applyNumberFormat="1"/>
    <xf numFmtId="0" fontId="9" fillId="0" borderId="0" xfId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1" applyFont="1"/>
    <xf numFmtId="0" fontId="12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164" fontId="2" fillId="4" borderId="11" xfId="1" applyNumberFormat="1" applyFont="1" applyFill="1" applyBorder="1" applyAlignment="1">
      <alignment horizontal="left" vertical="top" wrapText="1"/>
    </xf>
    <xf numFmtId="166" fontId="13" fillId="0" borderId="0" xfId="0" applyNumberFormat="1" applyFont="1" applyFill="1" applyBorder="1" applyAlignment="1">
      <alignment vertical="center" textRotation="90"/>
    </xf>
    <xf numFmtId="0" fontId="14" fillId="4" borderId="10" xfId="1" applyFont="1" applyFill="1" applyBorder="1" applyAlignment="1">
      <alignment horizontal="center" vertical="top" wrapText="1"/>
    </xf>
    <xf numFmtId="0" fontId="14" fillId="4" borderId="10" xfId="3" applyFont="1" applyFill="1" applyBorder="1" applyAlignment="1">
      <alignment horizontal="center" vertical="top" wrapText="1"/>
    </xf>
    <xf numFmtId="164" fontId="2" fillId="0" borderId="11" xfId="1" applyNumberFormat="1" applyFont="1" applyFill="1" applyBorder="1" applyAlignment="1">
      <alignment horizontal="left" vertical="top" wrapText="1"/>
    </xf>
    <xf numFmtId="0" fontId="14" fillId="0" borderId="10" xfId="1" applyFont="1" applyFill="1" applyBorder="1" applyAlignment="1">
      <alignment horizontal="center" vertical="top" wrapText="1"/>
    </xf>
    <xf numFmtId="0" fontId="14" fillId="0" borderId="10" xfId="3" applyFont="1" applyFill="1" applyBorder="1" applyAlignment="1">
      <alignment horizontal="center" vertical="top" wrapText="1"/>
    </xf>
    <xf numFmtId="164" fontId="2" fillId="4" borderId="12" xfId="1" applyNumberFormat="1" applyFont="1" applyFill="1" applyBorder="1" applyAlignment="1">
      <alignment horizontal="left" vertical="top" wrapText="1"/>
    </xf>
    <xf numFmtId="164" fontId="2" fillId="0" borderId="12" xfId="1" applyNumberFormat="1" applyFont="1" applyFill="1" applyBorder="1" applyAlignment="1">
      <alignment horizontal="left" vertical="top" wrapText="1"/>
    </xf>
    <xf numFmtId="164" fontId="2" fillId="0" borderId="13" xfId="1" applyNumberFormat="1" applyFont="1" applyFill="1" applyBorder="1" applyAlignment="1">
      <alignment horizontal="left" vertical="top" wrapText="1"/>
    </xf>
    <xf numFmtId="0" fontId="16" fillId="0" borderId="10" xfId="1" applyFont="1" applyFill="1" applyBorder="1" applyAlignment="1">
      <alignment horizontal="center" vertical="top" wrapText="1"/>
    </xf>
    <xf numFmtId="0" fontId="16" fillId="4" borderId="10" xfId="3" applyFont="1" applyFill="1" applyBorder="1" applyAlignment="1">
      <alignment horizontal="center" vertical="top" wrapText="1"/>
    </xf>
    <xf numFmtId="0" fontId="17" fillId="0" borderId="0" xfId="0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8" fillId="0" borderId="0" xfId="5" applyFont="1"/>
    <xf numFmtId="0" fontId="16" fillId="4" borderId="10" xfId="1" applyFont="1" applyFill="1" applyBorder="1" applyAlignment="1">
      <alignment horizontal="center" vertical="top" wrapText="1"/>
    </xf>
    <xf numFmtId="0" fontId="16" fillId="0" borderId="10" xfId="3" applyFont="1" applyFill="1" applyBorder="1" applyAlignment="1">
      <alignment horizontal="center" vertical="top" wrapText="1"/>
    </xf>
    <xf numFmtId="0" fontId="15" fillId="0" borderId="14" xfId="2" applyFont="1" applyFill="1" applyBorder="1" applyAlignment="1">
      <alignment horizontal="left" vertical="top" wrapText="1"/>
    </xf>
    <xf numFmtId="0" fontId="15" fillId="0" borderId="8" xfId="2" applyFont="1" applyFill="1" applyBorder="1" applyAlignment="1">
      <alignment horizontal="left" vertical="top" wrapText="1"/>
    </xf>
    <xf numFmtId="0" fontId="15" fillId="0" borderId="9" xfId="2" applyFont="1" applyFill="1" applyBorder="1" applyAlignment="1">
      <alignment horizontal="left" vertical="top" wrapText="1"/>
    </xf>
    <xf numFmtId="164" fontId="12" fillId="0" borderId="5" xfId="2" applyNumberFormat="1" applyFont="1" applyFill="1" applyBorder="1" applyAlignment="1">
      <alignment horizontal="left" vertical="center" wrapText="1"/>
    </xf>
    <xf numFmtId="164" fontId="12" fillId="0" borderId="6" xfId="2" applyNumberFormat="1" applyFont="1" applyFill="1" applyBorder="1" applyAlignment="1">
      <alignment horizontal="left" vertical="center" wrapText="1"/>
    </xf>
    <xf numFmtId="164" fontId="12" fillId="0" borderId="7" xfId="2" applyNumberFormat="1" applyFont="1" applyFill="1" applyBorder="1" applyAlignment="1">
      <alignment horizontal="left" vertical="center" wrapText="1"/>
    </xf>
    <xf numFmtId="165" fontId="11" fillId="0" borderId="0" xfId="1" applyNumberFormat="1" applyFont="1" applyBorder="1" applyAlignment="1">
      <alignment horizontal="left" vertical="center"/>
    </xf>
    <xf numFmtId="0" fontId="16" fillId="0" borderId="14" xfId="2" applyFont="1" applyFill="1" applyBorder="1" applyAlignment="1">
      <alignment horizontal="left" vertical="top" wrapText="1"/>
    </xf>
  </cellXfs>
  <cellStyles count="6">
    <cellStyle name="40% - Accent1 2" xfId="3"/>
    <cellStyle name="Accent1 2" xfId="2"/>
    <cellStyle name="Heading 1 2" xfId="4"/>
    <cellStyle name="Hyperlink" xfId="5" builtinId="8"/>
    <cellStyle name="Normal" xfId="0" builtinId="0" customBuiltin="1"/>
    <cellStyle name="Normal 2" xfId="1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C17529"/>
      <color rgb="FFFDFDFD"/>
      <color rgb="FFA19574"/>
      <color rgb="FFEAE8EA"/>
      <color rgb="FFEAE8E0"/>
      <color rgb="FFA1A9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984250</xdr:colOff>
          <xdr:row>1</xdr:row>
          <xdr:rowOff>50800</xdr:rowOff>
        </xdr:from>
        <xdr:to>
          <xdr:col>12</xdr:col>
          <xdr:colOff>114300</xdr:colOff>
          <xdr:row>2</xdr:row>
          <xdr:rowOff>12700</xdr:rowOff>
        </xdr:to>
        <xdr:sp macro="" textlink="">
          <xdr:nvSpPr>
            <xdr:cNvPr id="1026" name="Spinner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627617</xdr:colOff>
      <xdr:row>1</xdr:row>
      <xdr:rowOff>140291</xdr:rowOff>
    </xdr:from>
    <xdr:to>
      <xdr:col>7</xdr:col>
      <xdr:colOff>1136854</xdr:colOff>
      <xdr:row>2</xdr:row>
      <xdr:rowOff>727296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4129" y="332268"/>
          <a:ext cx="1646330" cy="91927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963575</xdr:colOff>
      <xdr:row>15</xdr:row>
      <xdr:rowOff>675611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10710087" y="6988692"/>
          <a:ext cx="98892" cy="315794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605465</xdr:colOff>
      <xdr:row>1</xdr:row>
      <xdr:rowOff>125523</xdr:rowOff>
    </xdr:from>
    <xdr:to>
      <xdr:col>7</xdr:col>
      <xdr:colOff>1114702</xdr:colOff>
      <xdr:row>2</xdr:row>
      <xdr:rowOff>712528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1977" y="317500"/>
          <a:ext cx="1646330" cy="91927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952500</xdr:colOff>
      <xdr:row>15</xdr:row>
      <xdr:rowOff>409797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10699012" y="6722878"/>
          <a:ext cx="109967" cy="581608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612849</xdr:colOff>
      <xdr:row>1</xdr:row>
      <xdr:rowOff>121833</xdr:rowOff>
    </xdr:from>
    <xdr:to>
      <xdr:col>7</xdr:col>
      <xdr:colOff>1122086</xdr:colOff>
      <xdr:row>2</xdr:row>
      <xdr:rowOff>708838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9361" y="313810"/>
          <a:ext cx="1646330" cy="91927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908197</xdr:colOff>
      <xdr:row>15</xdr:row>
      <xdr:rowOff>564855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10654709" y="6877936"/>
          <a:ext cx="154270" cy="493004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620232</xdr:colOff>
      <xdr:row>1</xdr:row>
      <xdr:rowOff>132907</xdr:rowOff>
    </xdr:from>
    <xdr:to>
      <xdr:col>7</xdr:col>
      <xdr:colOff>1129469</xdr:colOff>
      <xdr:row>2</xdr:row>
      <xdr:rowOff>719912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6744" y="324884"/>
          <a:ext cx="1646330" cy="919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919273</xdr:colOff>
      <xdr:row>14</xdr:row>
      <xdr:rowOff>155059</xdr:rowOff>
    </xdr:from>
    <xdr:to>
      <xdr:col>9</xdr:col>
      <xdr:colOff>1062467</xdr:colOff>
      <xdr:row>15</xdr:row>
      <xdr:rowOff>376571</xdr:rowOff>
    </xdr:to>
    <xdr:sp macro="" textlink="">
      <xdr:nvSpPr>
        <xdr:cNvPr id="7" name="TextBox 6"/>
        <xdr:cNvSpPr txBox="1"/>
      </xdr:nvSpPr>
      <xdr:spPr>
        <a:xfrm>
          <a:off x="10665785" y="6279856"/>
          <a:ext cx="143194" cy="409796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</xdr:txBody>
    </xdr:sp>
    <xdr:clientData/>
  </xdr:twoCellAnchor>
  <xdr:twoCellAnchor editAs="oneCell">
    <xdr:from>
      <xdr:col>6</xdr:col>
      <xdr:colOff>598082</xdr:colOff>
      <xdr:row>1</xdr:row>
      <xdr:rowOff>110756</xdr:rowOff>
    </xdr:from>
    <xdr:to>
      <xdr:col>7</xdr:col>
      <xdr:colOff>1107319</xdr:colOff>
      <xdr:row>2</xdr:row>
      <xdr:rowOff>697761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594" y="302733"/>
          <a:ext cx="1646330" cy="9192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886046</xdr:colOff>
      <xdr:row>15</xdr:row>
      <xdr:rowOff>542704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10632558" y="6855785"/>
          <a:ext cx="176421" cy="448701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598082</xdr:colOff>
      <xdr:row>1</xdr:row>
      <xdr:rowOff>110755</xdr:rowOff>
    </xdr:from>
    <xdr:to>
      <xdr:col>7</xdr:col>
      <xdr:colOff>1107319</xdr:colOff>
      <xdr:row>2</xdr:row>
      <xdr:rowOff>697760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594" y="302732"/>
          <a:ext cx="1646330" cy="9192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985726</xdr:colOff>
      <xdr:row>15</xdr:row>
      <xdr:rowOff>642384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10732238" y="6955465"/>
          <a:ext cx="76741" cy="349021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590697</xdr:colOff>
      <xdr:row>1</xdr:row>
      <xdr:rowOff>103372</xdr:rowOff>
    </xdr:from>
    <xdr:to>
      <xdr:col>7</xdr:col>
      <xdr:colOff>1099934</xdr:colOff>
      <xdr:row>2</xdr:row>
      <xdr:rowOff>690377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209" y="295349"/>
          <a:ext cx="1646330" cy="9192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1016748</xdr:colOff>
      <xdr:row>15</xdr:row>
      <xdr:rowOff>686686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10763260" y="6999767"/>
          <a:ext cx="45719" cy="304719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620233</xdr:colOff>
      <xdr:row>1</xdr:row>
      <xdr:rowOff>118140</xdr:rowOff>
    </xdr:from>
    <xdr:to>
      <xdr:col>7</xdr:col>
      <xdr:colOff>1129470</xdr:colOff>
      <xdr:row>2</xdr:row>
      <xdr:rowOff>705145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6745" y="310117"/>
          <a:ext cx="1646330" cy="9192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1016748</xdr:colOff>
      <xdr:row>15</xdr:row>
      <xdr:rowOff>620233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10763260" y="6933314"/>
          <a:ext cx="45719" cy="371172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642384</xdr:colOff>
      <xdr:row>1</xdr:row>
      <xdr:rowOff>118139</xdr:rowOff>
    </xdr:from>
    <xdr:to>
      <xdr:col>8</xdr:col>
      <xdr:colOff>14528</xdr:colOff>
      <xdr:row>2</xdr:row>
      <xdr:rowOff>705144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896" y="310116"/>
          <a:ext cx="1646330" cy="9192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985726</xdr:colOff>
      <xdr:row>15</xdr:row>
      <xdr:rowOff>609157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10732238" y="6922238"/>
          <a:ext cx="76741" cy="382248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605465</xdr:colOff>
      <xdr:row>1</xdr:row>
      <xdr:rowOff>110755</xdr:rowOff>
    </xdr:from>
    <xdr:to>
      <xdr:col>7</xdr:col>
      <xdr:colOff>1114702</xdr:colOff>
      <xdr:row>2</xdr:row>
      <xdr:rowOff>697760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1977" y="302732"/>
          <a:ext cx="1646330" cy="91927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908197</xdr:colOff>
      <xdr:row>15</xdr:row>
      <xdr:rowOff>609157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10654709" y="6922238"/>
          <a:ext cx="154270" cy="382248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635000</xdr:colOff>
      <xdr:row>1</xdr:row>
      <xdr:rowOff>140290</xdr:rowOff>
    </xdr:from>
    <xdr:to>
      <xdr:col>8</xdr:col>
      <xdr:colOff>7144</xdr:colOff>
      <xdr:row>2</xdr:row>
      <xdr:rowOff>727295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1512" y="332267"/>
          <a:ext cx="1646330" cy="91927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952500</xdr:colOff>
      <xdr:row>15</xdr:row>
      <xdr:rowOff>664535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10699012" y="6977616"/>
          <a:ext cx="109967" cy="326870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620233</xdr:colOff>
      <xdr:row>1</xdr:row>
      <xdr:rowOff>125523</xdr:rowOff>
    </xdr:from>
    <xdr:to>
      <xdr:col>7</xdr:col>
      <xdr:colOff>1129470</xdr:colOff>
      <xdr:row>2</xdr:row>
      <xdr:rowOff>712528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6745" y="317500"/>
          <a:ext cx="1646330" cy="919272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topLeftCell="A7" zoomScale="86" zoomScaleNormal="86" workbookViewId="0">
      <selection activeCell="J13" sqref="J13"/>
    </sheetView>
  </sheetViews>
  <sheetFormatPr defaultColWidth="6.69140625" defaultRowHeight="14" x14ac:dyDescent="0.3"/>
  <cols>
    <col min="1" max="1" width="3.07421875" style="1" customWidth="1"/>
    <col min="2" max="9" width="13.765625" style="1" customWidth="1"/>
    <col min="10" max="10" width="12.69140625" style="1" customWidth="1"/>
    <col min="11" max="11" width="2.07421875" style="1" customWidth="1"/>
    <col min="12" max="12" width="11.765625" style="1" customWidth="1"/>
    <col min="13" max="13" width="11.3046875" style="1" customWidth="1"/>
    <col min="14" max="16384" width="6.69140625" style="1"/>
  </cols>
  <sheetData>
    <row r="1" spans="1:18" ht="15" x14ac:dyDescent="0.3">
      <c r="A1"/>
      <c r="L1" s="8" t="s">
        <v>8</v>
      </c>
    </row>
    <row r="2" spans="1:18" ht="26.25" customHeight="1" x14ac:dyDescent="0.3">
      <c r="A2"/>
      <c r="B2" s="10"/>
      <c r="C2" s="10"/>
      <c r="D2" s="10"/>
      <c r="E2" s="10"/>
      <c r="F2" s="10"/>
      <c r="G2" s="10"/>
      <c r="H2" s="10"/>
      <c r="I2" s="10"/>
      <c r="L2" s="9">
        <v>2017</v>
      </c>
    </row>
    <row r="3" spans="1:18" ht="57.75" customHeight="1" x14ac:dyDescent="0.3">
      <c r="A3"/>
      <c r="B3" s="38" t="str">
        <f>UPPER(TEXT(DATE(CalendarYear,1,1),"mmmm yyyy"))</f>
        <v>JANUARY 2017</v>
      </c>
      <c r="C3" s="38"/>
      <c r="D3" s="38"/>
      <c r="E3" s="38"/>
      <c r="F3" s="38"/>
      <c r="G3" s="10"/>
      <c r="H3" s="10"/>
      <c r="I3" s="10"/>
    </row>
    <row r="4" spans="1:18" customFormat="1" ht="29.25" customHeight="1" x14ac:dyDescent="0.3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0"/>
      <c r="J4" s="1"/>
      <c r="L4" s="1"/>
      <c r="M4" s="7"/>
      <c r="Q4" s="1"/>
      <c r="R4" s="1"/>
    </row>
    <row r="5" spans="1:18" customFormat="1" ht="15" customHeight="1" x14ac:dyDescent="0.3">
      <c r="B5" s="14" t="str">
        <f>IF(DAY(JanSun1)=1,"",IF(AND(YEAR(JanSun1+1)=CalendarYear,MONTH(JanSun1+1)=1),JanSun1+1,""))</f>
        <v/>
      </c>
      <c r="C5" s="14" t="str">
        <f>IF(DAY(JanSun1)=1,"",IF(AND(YEAR(JanSun1+2)=CalendarYear,MONTH(JanSun1+2)=1),JanSun1+2,""))</f>
        <v/>
      </c>
      <c r="D5" s="14" t="str">
        <f>IF(DAY(JanSun1)=1,"",IF(AND(YEAR(JanSun1+3)=CalendarYear,MONTH(JanSun1+3)=1),JanSun1+3,""))</f>
        <v/>
      </c>
      <c r="E5" s="14" t="str">
        <f>IF(DAY(JanSun1)=1,"",IF(AND(YEAR(JanSun1+4)=CalendarYear,MONTH(JanSun1+4)=1),JanSun1+4,""))</f>
        <v/>
      </c>
      <c r="F5" s="14" t="str">
        <f>IF(DAY(JanSun1)=1,"",IF(AND(YEAR(JanSun1+5)=CalendarYear,MONTH(JanSun1+5)=1),JanSun1+5,""))</f>
        <v/>
      </c>
      <c r="G5" s="14" t="str">
        <f>IF(DAY(JanSun1)=1,"",IF(AND(YEAR(JanSun1+6)=CalendarYear,MONTH(JanSun1+6)=1),JanSun1+6,""))</f>
        <v/>
      </c>
      <c r="H5" s="14">
        <f>IF(DAY(JanSun1)=1,IF(AND(YEAR(JanSun1)=CalendarYear,MONTH(JanSun1)=1),JanSun1,""),IF(AND(YEAR(JanSun1+7)=CalendarYear,MONTH(JanSun1+7)=1),JanSun1+7,""))</f>
        <v>42736</v>
      </c>
      <c r="I5" s="15"/>
      <c r="K5" s="1"/>
      <c r="L5" s="1"/>
      <c r="M5" s="1"/>
      <c r="Q5" s="2"/>
      <c r="R5" s="1"/>
    </row>
    <row r="6" spans="1:18" s="2" customFormat="1" ht="55.5" customHeight="1" x14ac:dyDescent="0.3">
      <c r="A6"/>
      <c r="B6" s="16"/>
      <c r="C6" s="16"/>
      <c r="D6" s="16"/>
      <c r="E6" s="16"/>
      <c r="F6" s="16"/>
      <c r="G6" s="17"/>
      <c r="H6" s="25" t="s">
        <v>9</v>
      </c>
      <c r="I6" s="15"/>
    </row>
    <row r="7" spans="1:18" ht="15" customHeight="1" x14ac:dyDescent="0.3">
      <c r="A7"/>
      <c r="B7" s="18">
        <f>IF(DAY(JanSun1)=1,IF(AND(YEAR(JanSun1+1)=CalendarYear,MONTH(JanSun1+1)=1),JanSun1+1,""),IF(AND(YEAR(JanSun1+8)=CalendarYear,MONTH(JanSun1+8)=1),JanSun1+8,""))</f>
        <v>42737</v>
      </c>
      <c r="C7" s="18">
        <f>IF(DAY(JanSun1)=1,IF(AND(YEAR(JanSun1+2)=CalendarYear,MONTH(JanSun1+2)=1),JanSun1+2,""),IF(AND(YEAR(JanSun1+9)=CalendarYear,MONTH(JanSun1+9)=1),JanSun1+9,""))</f>
        <v>42738</v>
      </c>
      <c r="D7" s="18">
        <f>IF(DAY(JanSun1)=1,IF(AND(YEAR(JanSun1+3)=CalendarYear,MONTH(JanSun1+3)=1),JanSun1+3,""),IF(AND(YEAR(JanSun1+10)=CalendarYear,MONTH(JanSun1+10)=1),JanSun1+10,""))</f>
        <v>42739</v>
      </c>
      <c r="E7" s="18">
        <f>IF(DAY(JanSun1)=1,IF(AND(YEAR(JanSun1+4)=CalendarYear,MONTH(JanSun1+4)=1),JanSun1+4,""),IF(AND(YEAR(JanSun1+11)=CalendarYear,MONTH(JanSun1+11)=1),JanSun1+11,""))</f>
        <v>42740</v>
      </c>
      <c r="F7" s="18">
        <f>IF(DAY(JanSun1)=1,IF(AND(YEAR(JanSun1+5)=CalendarYear,MONTH(JanSun1+5)=1),JanSun1+5,""),IF(AND(YEAR(JanSun1+12)=CalendarYear,MONTH(JanSun1+12)=1),JanSun1+12,""))</f>
        <v>42741</v>
      </c>
      <c r="G7" s="18">
        <f>IF(DAY(JanSun1)=1,IF(AND(YEAR(JanSun1+6)=CalendarYear,MONTH(JanSun1+6)=1),JanSun1+6,""),IF(AND(YEAR(JanSun1+13)=CalendarYear,MONTH(JanSun1+13)=1),JanSun1+13,""))</f>
        <v>42742</v>
      </c>
      <c r="H7" s="18">
        <f>IF(DAY(JanSun1)=1,IF(AND(YEAR(JanSun1+7)=CalendarYear,MONTH(JanSun1+7)=1),JanSun1+7,""),IF(AND(YEAR(JanSun1+14)=CalendarYear,MONTH(JanSun1+14)=1),JanSun1+14,""))</f>
        <v>42743</v>
      </c>
      <c r="I7" s="15"/>
    </row>
    <row r="8" spans="1:18" ht="55.5" customHeight="1" x14ac:dyDescent="0.3">
      <c r="A8"/>
      <c r="B8" s="19"/>
      <c r="C8" s="24" t="s">
        <v>10</v>
      </c>
      <c r="D8" s="24" t="s">
        <v>11</v>
      </c>
      <c r="E8" s="19"/>
      <c r="F8" s="19"/>
      <c r="G8" s="20"/>
      <c r="H8" s="20"/>
      <c r="I8" s="15"/>
    </row>
    <row r="9" spans="1:18" ht="15" customHeight="1" x14ac:dyDescent="0.3">
      <c r="A9"/>
      <c r="B9" s="21">
        <f>IF(DAY(JanSun1)=1,IF(AND(YEAR(JanSun1+8)=CalendarYear,MONTH(JanSun1+8)=1),JanSun1+8,""),IF(AND(YEAR(JanSun1+15)=CalendarYear,MONTH(JanSun1+15)=1),JanSun1+15,""))</f>
        <v>42744</v>
      </c>
      <c r="C9" s="21">
        <f>IF(DAY(JanSun1)=1,IF(AND(YEAR(JanSun1+9)=CalendarYear,MONTH(JanSun1+9)=1),JanSun1+9,""),IF(AND(YEAR(JanSun1+16)=CalendarYear,MONTH(JanSun1+16)=1),JanSun1+16,""))</f>
        <v>42745</v>
      </c>
      <c r="D9" s="21">
        <f>IF(DAY(JanSun1)=1,IF(AND(YEAR(JanSun1+10)=CalendarYear,MONTH(JanSun1+10)=1),JanSun1+10,""),IF(AND(YEAR(JanSun1+17)=CalendarYear,MONTH(JanSun1+17)=1),JanSun1+17,""))</f>
        <v>42746</v>
      </c>
      <c r="E9" s="21">
        <f>IF(DAY(JanSun1)=1,IF(AND(YEAR(JanSun1+11)=CalendarYear,MONTH(JanSun1+11)=1),JanSun1+11,""),IF(AND(YEAR(JanSun1+18)=CalendarYear,MONTH(JanSun1+18)=1),JanSun1+18,""))</f>
        <v>42747</v>
      </c>
      <c r="F9" s="21">
        <f>IF(DAY(JanSun1)=1,IF(AND(YEAR(JanSun1+12)=CalendarYear,MONTH(JanSun1+12)=1),JanSun1+12,""),IF(AND(YEAR(JanSun1+19)=CalendarYear,MONTH(JanSun1+19)=1),JanSun1+19,""))</f>
        <v>42748</v>
      </c>
      <c r="G9" s="21">
        <f>IF(DAY(JanSun1)=1,IF(AND(YEAR(JanSun1+13)=CalendarYear,MONTH(JanSun1+13)=1),JanSun1+13,""),IF(AND(YEAR(JanSun1+20)=CalendarYear,MONTH(JanSun1+20)=1),JanSun1+20,""))</f>
        <v>42749</v>
      </c>
      <c r="H9" s="21">
        <f>IF(DAY(JanSun1)=1,IF(AND(YEAR(JanSun1+14)=CalendarYear,MONTH(JanSun1+14)=1),JanSun1+14,""),IF(AND(YEAR(JanSun1+21)=CalendarYear,MONTH(JanSun1+21)=1),JanSun1+21,""))</f>
        <v>42750</v>
      </c>
      <c r="I9" s="15"/>
    </row>
    <row r="10" spans="1:18" ht="55.5" customHeight="1" x14ac:dyDescent="0.3">
      <c r="A10"/>
      <c r="B10" s="16"/>
      <c r="C10" s="16"/>
      <c r="D10" s="30" t="s">
        <v>33</v>
      </c>
      <c r="E10" s="16"/>
      <c r="F10" s="16"/>
      <c r="G10" s="17"/>
      <c r="H10" s="17"/>
      <c r="I10" s="15"/>
    </row>
    <row r="11" spans="1:18" ht="15" customHeight="1" x14ac:dyDescent="0.3">
      <c r="A11"/>
      <c r="B11" s="22">
        <f>IF(DAY(JanSun1)=1,IF(AND(YEAR(JanSun1+15)=CalendarYear,MONTH(JanSun1+15)=1),JanSun1+15,""),IF(AND(YEAR(JanSun1+22)=CalendarYear,MONTH(JanSun1+22)=1),JanSun1+22,""))</f>
        <v>42751</v>
      </c>
      <c r="C11" s="22">
        <f>IF(DAY(JanSun1)=1,IF(AND(YEAR(JanSun1+16)=CalendarYear,MONTH(JanSun1+16)=1),JanSun1+16,""),IF(AND(YEAR(JanSun1+23)=CalendarYear,MONTH(JanSun1+23)=1),JanSun1+23,""))</f>
        <v>42752</v>
      </c>
      <c r="D11" s="22">
        <f>IF(DAY(JanSun1)=1,IF(AND(YEAR(JanSun1+17)=CalendarYear,MONTH(JanSun1+17)=1),JanSun1+17,""),IF(AND(YEAR(JanSun1+24)=CalendarYear,MONTH(JanSun1+24)=1),JanSun1+24,""))</f>
        <v>42753</v>
      </c>
      <c r="E11" s="22">
        <f>IF(DAY(JanSun1)=1,IF(AND(YEAR(JanSun1+18)=CalendarYear,MONTH(JanSun1+18)=1),JanSun1+18,""),IF(AND(YEAR(JanSun1+25)=CalendarYear,MONTH(JanSun1+25)=1),JanSun1+25,""))</f>
        <v>42754</v>
      </c>
      <c r="F11" s="22">
        <f>IF(DAY(JanSun1)=1,IF(AND(YEAR(JanSun1+19)=CalendarYear,MONTH(JanSun1+19)=1),JanSun1+19,""),IF(AND(YEAR(JanSun1+26)=CalendarYear,MONTH(JanSun1+26)=1),JanSun1+26,""))</f>
        <v>42755</v>
      </c>
      <c r="G11" s="22">
        <f>IF(DAY(JanSun1)=1,IF(AND(YEAR(JanSun1+20)=CalendarYear,MONTH(JanSun1+20)=1),JanSun1+20,""),IF(AND(YEAR(JanSun1+27)=CalendarYear,MONTH(JanSun1+27)=1),JanSun1+27,""))</f>
        <v>42756</v>
      </c>
      <c r="H11" s="22">
        <f>IF(DAY(JanSun1)=1,IF(AND(YEAR(JanSun1+21)=CalendarYear,MONTH(JanSun1+21)=1),JanSun1+21,""),IF(AND(YEAR(JanSun1+28)=CalendarYear,MONTH(JanSun1+28)=1),JanSun1+28,""))</f>
        <v>42757</v>
      </c>
      <c r="I11" s="15"/>
    </row>
    <row r="12" spans="1:18" ht="55.5" customHeight="1" x14ac:dyDescent="0.3">
      <c r="A12"/>
      <c r="B12" s="19"/>
      <c r="C12" s="19"/>
      <c r="D12" s="24" t="s">
        <v>12</v>
      </c>
      <c r="E12" s="19"/>
      <c r="F12" s="19"/>
      <c r="G12" s="20"/>
      <c r="H12" s="20"/>
      <c r="I12" s="15"/>
    </row>
    <row r="13" spans="1:18" ht="15" customHeight="1" x14ac:dyDescent="0.3">
      <c r="A13"/>
      <c r="B13" s="21">
        <f>IF(DAY(JanSun1)=1,IF(AND(YEAR(JanSun1+22)=CalendarYear,MONTH(JanSun1+22)=1),JanSun1+22,""),IF(AND(YEAR(JanSun1+29)=CalendarYear,MONTH(JanSun1+29)=1),JanSun1+29,""))</f>
        <v>42758</v>
      </c>
      <c r="C13" s="21">
        <f>IF(DAY(JanSun1)=1,IF(AND(YEAR(JanSun1+23)=CalendarYear,MONTH(JanSun1+23)=1),JanSun1+23,""),IF(AND(YEAR(JanSun1+30)=CalendarYear,MONTH(JanSun1+30)=1),JanSun1+30,""))</f>
        <v>42759</v>
      </c>
      <c r="D13" s="21">
        <f>IF(DAY(JanSun1)=1,IF(AND(YEAR(JanSun1+24)=CalendarYear,MONTH(JanSun1+24)=1),JanSun1+24,""),IF(AND(YEAR(JanSun1+31)=CalendarYear,MONTH(JanSun1+31)=1),JanSun1+31,""))</f>
        <v>42760</v>
      </c>
      <c r="E13" s="21">
        <f>IF(DAY(JanSun1)=1,IF(AND(YEAR(JanSun1+25)=CalendarYear,MONTH(JanSun1+25)=1),JanSun1+25,""),IF(AND(YEAR(JanSun1+32)=CalendarYear,MONTH(JanSun1+32)=1),JanSun1+32,""))</f>
        <v>42761</v>
      </c>
      <c r="F13" s="21">
        <f>IF(DAY(JanSun1)=1,IF(AND(YEAR(JanSun1+26)=CalendarYear,MONTH(JanSun1+26)=1),JanSun1+26,""),IF(AND(YEAR(JanSun1+33)=CalendarYear,MONTH(JanSun1+33)=1),JanSun1+33,""))</f>
        <v>42762</v>
      </c>
      <c r="G13" s="21">
        <f>IF(DAY(JanSun1)=1,IF(AND(YEAR(JanSun1+27)=CalendarYear,MONTH(JanSun1+27)=1),JanSun1+27,""),IF(AND(YEAR(JanSun1+34)=CalendarYear,MONTH(JanSun1+34)=1),JanSun1+34,""))</f>
        <v>42763</v>
      </c>
      <c r="H13" s="21">
        <f>IF(DAY(JanSun1)=1,IF(AND(YEAR(JanSun1+28)=CalendarYear,MONTH(JanSun1+28)=1),JanSun1+28,""),IF(AND(YEAR(JanSun1+35)=CalendarYear,MONTH(JanSun1+35)=1),JanSun1+35,""))</f>
        <v>42764</v>
      </c>
      <c r="I13" s="15"/>
    </row>
    <row r="14" spans="1:18" ht="55.5" customHeight="1" x14ac:dyDescent="0.3">
      <c r="A14"/>
      <c r="B14" s="16"/>
      <c r="C14" s="16"/>
      <c r="D14" s="16"/>
      <c r="E14" s="16"/>
      <c r="F14" s="16"/>
      <c r="G14" s="17"/>
      <c r="H14" s="17"/>
      <c r="I14" s="15"/>
      <c r="M14" s="10"/>
    </row>
    <row r="15" spans="1:18" ht="15" customHeight="1" x14ac:dyDescent="0.3">
      <c r="A15"/>
      <c r="B15" s="22">
        <f>IF(DAY(JanSun1)=1,IF(AND(YEAR(JanSun1+29)=CalendarYear,MONTH(JanSun1+29)=1),JanSun1+29,""),IF(AND(YEAR(JanSun1+36)=CalendarYear,MONTH(JanSun1+36)=1),JanSun1+36,""))</f>
        <v>42765</v>
      </c>
      <c r="C15" s="23">
        <f>IF(DAY(JanSun1)=1,IF(AND(YEAR(JanSun1+30)=CalendarYear,MONTH(JanSun1+30)=1),JanSun1+30,""),IF(AND(YEAR(JanSun1+37)=CalendarYear,MONTH(JanSun1+37)=1),JanSun1+37,""))</f>
        <v>42766</v>
      </c>
      <c r="D15" s="35" t="s">
        <v>7</v>
      </c>
      <c r="E15" s="36"/>
      <c r="F15" s="36"/>
      <c r="G15" s="36"/>
      <c r="H15" s="37"/>
      <c r="I15" s="15"/>
    </row>
    <row r="16" spans="1:18" ht="55.5" customHeight="1" x14ac:dyDescent="0.3">
      <c r="A16"/>
      <c r="B16" s="19"/>
      <c r="C16" s="19"/>
      <c r="D16" s="32"/>
      <c r="E16" s="33"/>
      <c r="F16" s="33"/>
      <c r="G16" s="33"/>
      <c r="H16" s="34"/>
      <c r="I16" s="15"/>
    </row>
    <row r="17" spans="3:5" ht="17.25" customHeight="1" x14ac:dyDescent="0.3"/>
    <row r="19" spans="3:5" ht="21" customHeight="1" x14ac:dyDescent="0.3">
      <c r="C19" s="6"/>
      <c r="D19" s="5"/>
      <c r="E19" s="4"/>
    </row>
    <row r="20" spans="3:5" ht="19.5" customHeight="1" x14ac:dyDescent="0.3"/>
  </sheetData>
  <mergeCells count="3">
    <mergeCell ref="D16:H16"/>
    <mergeCell ref="D15:H15"/>
    <mergeCell ref="B3:F3"/>
  </mergeCells>
  <printOptions horizontalCentered="1" verticalCentered="1"/>
  <pageMargins left="0.25" right="0.25" top="0.75" bottom="0.75" header="0.3" footer="0.3"/>
  <pageSetup scale="87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11</xdr:col>
                    <xdr:colOff>984250</xdr:colOff>
                    <xdr:row>1</xdr:row>
                    <xdr:rowOff>50800</xdr:rowOff>
                  </from>
                  <to>
                    <xdr:col>12</xdr:col>
                    <xdr:colOff>114300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E12" sqref="E12"/>
    </sheetView>
  </sheetViews>
  <sheetFormatPr defaultColWidth="6.69140625" defaultRowHeight="14" x14ac:dyDescent="0.3"/>
  <cols>
    <col min="1" max="1" width="3.07421875" style="1" customWidth="1"/>
    <col min="2" max="9" width="13.765625" style="1" customWidth="1"/>
    <col min="10" max="10" width="12.69140625" style="1" customWidth="1"/>
    <col min="11" max="11" width="2.07421875" style="1" customWidth="1"/>
    <col min="12" max="12" width="11.765625" style="1" customWidth="1"/>
    <col min="13" max="13" width="11.3046875" style="1" customWidth="1"/>
    <col min="14" max="16384" width="6.69140625" style="1"/>
  </cols>
  <sheetData>
    <row r="1" spans="1:18" ht="15" x14ac:dyDescent="0.3">
      <c r="A1"/>
    </row>
    <row r="2" spans="1:18" ht="26.25" customHeight="1" x14ac:dyDescent="0.3">
      <c r="A2"/>
      <c r="B2" s="10"/>
      <c r="C2" s="10"/>
      <c r="D2" s="10"/>
      <c r="E2" s="10"/>
      <c r="F2" s="10"/>
      <c r="G2" s="10"/>
      <c r="H2" s="10"/>
    </row>
    <row r="3" spans="1:18" ht="57.75" customHeight="1" x14ac:dyDescent="0.3">
      <c r="A3"/>
      <c r="B3" s="38" t="str">
        <f>UPPER(TEXT(DATE(CalendarYear,10,1),"mmmm yyyy"))</f>
        <v>OCTOBER 2017</v>
      </c>
      <c r="C3" s="38"/>
      <c r="D3" s="38"/>
      <c r="E3" s="38"/>
      <c r="F3" s="38"/>
      <c r="G3" s="10"/>
      <c r="H3" s="10"/>
    </row>
    <row r="4" spans="1:18" customFormat="1" ht="29.25" customHeight="1" x14ac:dyDescent="0.3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3">
      <c r="B5" s="14" t="str">
        <f>IF(DAY(OctSun1)=1,"",IF(AND(YEAR(OctSun1+1)=CalendarYear,MONTH(OctSun1+1)=10),OctSun1+1,""))</f>
        <v/>
      </c>
      <c r="C5" s="14" t="str">
        <f>IF(DAY(OctSun1)=1,"",IF(AND(YEAR(OctSun1+2)=CalendarYear,MONTH(OctSun1+2)=10),OctSun1+2,""))</f>
        <v/>
      </c>
      <c r="D5" s="14" t="str">
        <f>IF(DAY(OctSun1)=1,"",IF(AND(YEAR(OctSun1+3)=CalendarYear,MONTH(OctSun1+3)=10),OctSun1+3,""))</f>
        <v/>
      </c>
      <c r="E5" s="14" t="str">
        <f>IF(DAY(OctSun1)=1,"",IF(AND(YEAR(OctSun1+4)=CalendarYear,MONTH(OctSun1+4)=10),OctSun1+4,""))</f>
        <v/>
      </c>
      <c r="F5" s="14" t="str">
        <f>IF(DAY(OctSun1)=1,"",IF(AND(YEAR(OctSun1+5)=CalendarYear,MONTH(OctSun1+5)=10),OctSun1+5,""))</f>
        <v/>
      </c>
      <c r="G5" s="14" t="str">
        <f>IF(DAY(OctSun1)=1,"",IF(AND(YEAR(OctSun1+6)=CalendarYear,MONTH(OctSun1+6)=10),OctSun1+6,""))</f>
        <v/>
      </c>
      <c r="H5" s="14">
        <f>IF(DAY(OctSun1)=1,IF(AND(YEAR(OctSun1)=CalendarYear,MONTH(OctSun1)=10),OctSun1,""),IF(AND(YEAR(OctSun1+7)=CalendarYear,MONTH(OctSun1+7)=10),OctSun1+7,""))</f>
        <v>43009</v>
      </c>
      <c r="I5" s="3"/>
      <c r="K5" s="1"/>
      <c r="L5" s="1"/>
      <c r="M5" s="1"/>
      <c r="Q5" s="2"/>
      <c r="R5" s="1"/>
    </row>
    <row r="6" spans="1:18" s="2" customFormat="1" ht="55.5" customHeight="1" x14ac:dyDescent="0.3">
      <c r="A6"/>
      <c r="B6" s="16"/>
      <c r="C6" s="16"/>
      <c r="D6" s="16"/>
      <c r="E6" s="16"/>
      <c r="F6" s="16"/>
      <c r="G6" s="17"/>
      <c r="H6" s="17"/>
      <c r="I6" s="3"/>
    </row>
    <row r="7" spans="1:18" ht="15" customHeight="1" x14ac:dyDescent="0.3">
      <c r="A7"/>
      <c r="B7" s="18">
        <f>IF(DAY(OctSun1)=1,IF(AND(YEAR(OctSun1+1)=CalendarYear,MONTH(OctSun1+1)=10),OctSun1+1,""),IF(AND(YEAR(OctSun1+8)=CalendarYear,MONTH(OctSun1+8)=10),OctSun1+8,""))</f>
        <v>43010</v>
      </c>
      <c r="C7" s="18">
        <f>IF(DAY(OctSun1)=1,IF(AND(YEAR(OctSun1+2)=CalendarYear,MONTH(OctSun1+2)=10),OctSun1+2,""),IF(AND(YEAR(OctSun1+9)=CalendarYear,MONTH(OctSun1+9)=10),OctSun1+9,""))</f>
        <v>43011</v>
      </c>
      <c r="D7" s="18">
        <f>IF(DAY(OctSun1)=1,IF(AND(YEAR(OctSun1+3)=CalendarYear,MONTH(OctSun1+3)=10),OctSun1+3,""),IF(AND(YEAR(OctSun1+10)=CalendarYear,MONTH(OctSun1+10)=10),OctSun1+10,""))</f>
        <v>43012</v>
      </c>
      <c r="E7" s="18">
        <f>IF(DAY(OctSun1)=1,IF(AND(YEAR(OctSun1+4)=CalendarYear,MONTH(OctSun1+4)=10),OctSun1+4,""),IF(AND(YEAR(OctSun1+11)=CalendarYear,MONTH(OctSun1+11)=10),OctSun1+11,""))</f>
        <v>43013</v>
      </c>
      <c r="F7" s="18">
        <f>IF(DAY(OctSun1)=1,IF(AND(YEAR(OctSun1+5)=CalendarYear,MONTH(OctSun1+5)=10),OctSun1+5,""),IF(AND(YEAR(OctSun1+12)=CalendarYear,MONTH(OctSun1+12)=10),OctSun1+12,""))</f>
        <v>43014</v>
      </c>
      <c r="G7" s="18">
        <f>IF(DAY(OctSun1)=1,IF(AND(YEAR(OctSun1+6)=CalendarYear,MONTH(OctSun1+6)=10),OctSun1+6,""),IF(AND(YEAR(OctSun1+13)=CalendarYear,MONTH(OctSun1+13)=10),OctSun1+13,""))</f>
        <v>43015</v>
      </c>
      <c r="H7" s="18">
        <f>IF(DAY(OctSun1)=1,IF(AND(YEAR(OctSun1+7)=CalendarYear,MONTH(OctSun1+7)=10),OctSun1+7,""),IF(AND(YEAR(OctSun1+14)=CalendarYear,MONTH(OctSun1+14)=10),OctSun1+14,""))</f>
        <v>43016</v>
      </c>
      <c r="I7" s="3"/>
    </row>
    <row r="8" spans="1:18" ht="55.5" customHeight="1" x14ac:dyDescent="0.3">
      <c r="A8"/>
      <c r="B8" s="19"/>
      <c r="C8" s="24" t="s">
        <v>25</v>
      </c>
      <c r="D8" s="24" t="s">
        <v>11</v>
      </c>
      <c r="E8" s="19"/>
      <c r="F8" s="19"/>
      <c r="G8" s="20"/>
      <c r="H8" s="20"/>
      <c r="I8" s="3"/>
    </row>
    <row r="9" spans="1:18" ht="15" customHeight="1" x14ac:dyDescent="0.3">
      <c r="A9"/>
      <c r="B9" s="21">
        <f>IF(DAY(OctSun1)=1,IF(AND(YEAR(OctSun1+8)=CalendarYear,MONTH(OctSun1+8)=10),OctSun1+8,""),IF(AND(YEAR(OctSun1+15)=CalendarYear,MONTH(OctSun1+15)=10),OctSun1+15,""))</f>
        <v>43017</v>
      </c>
      <c r="C9" s="21">
        <f>IF(DAY(OctSun1)=1,IF(AND(YEAR(OctSun1+9)=CalendarYear,MONTH(OctSun1+9)=10),OctSun1+9,""),IF(AND(YEAR(OctSun1+16)=CalendarYear,MONTH(OctSun1+16)=10),OctSun1+16,""))</f>
        <v>43018</v>
      </c>
      <c r="D9" s="21">
        <f>IF(DAY(OctSun1)=1,IF(AND(YEAR(OctSun1+10)=CalendarYear,MONTH(OctSun1+10)=10),OctSun1+10,""),IF(AND(YEAR(OctSun1+17)=CalendarYear,MONTH(OctSun1+17)=10),OctSun1+17,""))</f>
        <v>43019</v>
      </c>
      <c r="E9" s="21">
        <f>IF(DAY(OctSun1)=1,IF(AND(YEAR(OctSun1+11)=CalendarYear,MONTH(OctSun1+11)=10),OctSun1+11,""),IF(AND(YEAR(OctSun1+18)=CalendarYear,MONTH(OctSun1+18)=10),OctSun1+18,""))</f>
        <v>43020</v>
      </c>
      <c r="F9" s="21">
        <f>IF(DAY(OctSun1)=1,IF(AND(YEAR(OctSun1+12)=CalendarYear,MONTH(OctSun1+12)=10),OctSun1+12,""),IF(AND(YEAR(OctSun1+19)=CalendarYear,MONTH(OctSun1+19)=10),OctSun1+19,""))</f>
        <v>43021</v>
      </c>
      <c r="G9" s="21">
        <f>IF(DAY(OctSun1)=1,IF(AND(YEAR(OctSun1+13)=CalendarYear,MONTH(OctSun1+13)=10),OctSun1+13,""),IF(AND(YEAR(OctSun1+20)=CalendarYear,MONTH(OctSun1+20)=10),OctSun1+20,""))</f>
        <v>43022</v>
      </c>
      <c r="H9" s="21">
        <f>IF(DAY(OctSun1)=1,IF(AND(YEAR(OctSun1+14)=CalendarYear,MONTH(OctSun1+14)=10),OctSun1+14,""),IF(AND(YEAR(OctSun1+21)=CalendarYear,MONTH(OctSun1+21)=10),OctSun1+21,""))</f>
        <v>43023</v>
      </c>
      <c r="I9" s="3"/>
    </row>
    <row r="10" spans="1:18" ht="55.5" customHeight="1" x14ac:dyDescent="0.3">
      <c r="A10"/>
      <c r="B10" s="16"/>
      <c r="C10" s="16"/>
      <c r="D10" s="30" t="s">
        <v>33</v>
      </c>
      <c r="E10" s="16"/>
      <c r="F10" s="16"/>
      <c r="G10" s="17"/>
      <c r="H10" s="17"/>
      <c r="I10" s="3"/>
    </row>
    <row r="11" spans="1:18" ht="15" customHeight="1" x14ac:dyDescent="0.3">
      <c r="A11"/>
      <c r="B11" s="22">
        <f>IF(DAY(OctSun1)=1,IF(AND(YEAR(OctSun1+15)=CalendarYear,MONTH(OctSun1+15)=10),OctSun1+15,""),IF(AND(YEAR(OctSun1+22)=CalendarYear,MONTH(OctSun1+22)=10),OctSun1+22,""))</f>
        <v>43024</v>
      </c>
      <c r="C11" s="22">
        <f>IF(DAY(OctSun1)=1,IF(AND(YEAR(OctSun1+16)=CalendarYear,MONTH(OctSun1+16)=10),OctSun1+16,""),IF(AND(YEAR(OctSun1+23)=CalendarYear,MONTH(OctSun1+23)=10),OctSun1+23,""))</f>
        <v>43025</v>
      </c>
      <c r="D11" s="22">
        <f>IF(DAY(OctSun1)=1,IF(AND(YEAR(OctSun1+17)=CalendarYear,MONTH(OctSun1+17)=10),OctSun1+17,""),IF(AND(YEAR(OctSun1+24)=CalendarYear,MONTH(OctSun1+24)=10),OctSun1+24,""))</f>
        <v>43026</v>
      </c>
      <c r="E11" s="22">
        <f>IF(DAY(OctSun1)=1,IF(AND(YEAR(OctSun1+18)=CalendarYear,MONTH(OctSun1+18)=10),OctSun1+18,""),IF(AND(YEAR(OctSun1+25)=CalendarYear,MONTH(OctSun1+25)=10),OctSun1+25,""))</f>
        <v>43027</v>
      </c>
      <c r="F11" s="22">
        <f>IF(DAY(OctSun1)=1,IF(AND(YEAR(OctSun1+19)=CalendarYear,MONTH(OctSun1+19)=10),OctSun1+19,""),IF(AND(YEAR(OctSun1+26)=CalendarYear,MONTH(OctSun1+26)=10),OctSun1+26,""))</f>
        <v>43028</v>
      </c>
      <c r="G11" s="22">
        <f>IF(DAY(OctSun1)=1,IF(AND(YEAR(OctSun1+20)=CalendarYear,MONTH(OctSun1+20)=10),OctSun1+20,""),IF(AND(YEAR(OctSun1+27)=CalendarYear,MONTH(OctSun1+27)=10),OctSun1+27,""))</f>
        <v>43029</v>
      </c>
      <c r="H11" s="22">
        <f>IF(DAY(OctSun1)=1,IF(AND(YEAR(OctSun1+21)=CalendarYear,MONTH(OctSun1+21)=10),OctSun1+21,""),IF(AND(YEAR(OctSun1+28)=CalendarYear,MONTH(OctSun1+28)=10),OctSun1+28,""))</f>
        <v>43030</v>
      </c>
      <c r="I11" s="3"/>
    </row>
    <row r="12" spans="1:18" ht="55.5" customHeight="1" x14ac:dyDescent="0.3">
      <c r="A12"/>
      <c r="B12" s="19"/>
      <c r="C12" s="24" t="s">
        <v>23</v>
      </c>
      <c r="D12" s="24" t="s">
        <v>34</v>
      </c>
      <c r="E12" s="30" t="s">
        <v>37</v>
      </c>
      <c r="F12" s="19"/>
      <c r="G12" s="20"/>
      <c r="H12" s="20"/>
      <c r="I12" s="3"/>
    </row>
    <row r="13" spans="1:18" ht="15" customHeight="1" x14ac:dyDescent="0.3">
      <c r="A13"/>
      <c r="B13" s="21">
        <f>IF(DAY(OctSun1)=1,IF(AND(YEAR(OctSun1+22)=CalendarYear,MONTH(OctSun1+22)=10),OctSun1+22,""),IF(AND(YEAR(OctSun1+29)=CalendarYear,MONTH(OctSun1+29)=10),OctSun1+29,""))</f>
        <v>43031</v>
      </c>
      <c r="C13" s="21">
        <f>IF(DAY(OctSun1)=1,IF(AND(YEAR(OctSun1+23)=CalendarYear,MONTH(OctSun1+23)=10),OctSun1+23,""),IF(AND(YEAR(OctSun1+30)=CalendarYear,MONTH(OctSun1+30)=10),OctSun1+30,""))</f>
        <v>43032</v>
      </c>
      <c r="D13" s="21">
        <f>IF(DAY(OctSun1)=1,IF(AND(YEAR(OctSun1+24)=CalendarYear,MONTH(OctSun1+24)=10),OctSun1+24,""),IF(AND(YEAR(OctSun1+31)=CalendarYear,MONTH(OctSun1+31)=10),OctSun1+31,""))</f>
        <v>43033</v>
      </c>
      <c r="E13" s="21">
        <f>IF(DAY(OctSun1)=1,IF(AND(YEAR(OctSun1+25)=CalendarYear,MONTH(OctSun1+25)=10),OctSun1+25,""),IF(AND(YEAR(OctSun1+32)=CalendarYear,MONTH(OctSun1+32)=10),OctSun1+32,""))</f>
        <v>43034</v>
      </c>
      <c r="F13" s="21">
        <f>IF(DAY(OctSun1)=1,IF(AND(YEAR(OctSun1+26)=CalendarYear,MONTH(OctSun1+26)=10),OctSun1+26,""),IF(AND(YEAR(OctSun1+33)=CalendarYear,MONTH(OctSun1+33)=10),OctSun1+33,""))</f>
        <v>43035</v>
      </c>
      <c r="G13" s="21">
        <f>IF(DAY(OctSun1)=1,IF(AND(YEAR(OctSun1+27)=CalendarYear,MONTH(OctSun1+27)=10),OctSun1+27,""),IF(AND(YEAR(OctSun1+34)=CalendarYear,MONTH(OctSun1+34)=10),OctSun1+34,""))</f>
        <v>43036</v>
      </c>
      <c r="H13" s="21">
        <f>IF(DAY(OctSun1)=1,IF(AND(YEAR(OctSun1+28)=CalendarYear,MONTH(OctSun1+28)=10),OctSun1+28,""),IF(AND(YEAR(OctSun1+35)=CalendarYear,MONTH(OctSun1+35)=10),OctSun1+35,""))</f>
        <v>43037</v>
      </c>
      <c r="I13" s="3"/>
    </row>
    <row r="14" spans="1:18" ht="55.5" customHeight="1" x14ac:dyDescent="0.3">
      <c r="A14"/>
      <c r="B14" s="16"/>
      <c r="C14" s="16"/>
      <c r="D14" s="16"/>
      <c r="E14" s="16"/>
      <c r="F14" s="16"/>
      <c r="G14" s="17"/>
      <c r="H14" s="17"/>
      <c r="I14" s="3"/>
    </row>
    <row r="15" spans="1:18" ht="15" customHeight="1" x14ac:dyDescent="0.3">
      <c r="A15"/>
      <c r="B15" s="22">
        <f>IF(DAY(OctSun1)=1,IF(AND(YEAR(OctSun1+29)=CalendarYear,MONTH(OctSun1+29)=10),OctSun1+29,""),IF(AND(YEAR(OctSun1+36)=CalendarYear,MONTH(OctSun1+36)=10),OctSun1+36,""))</f>
        <v>43038</v>
      </c>
      <c r="C15" s="23">
        <f>IF(DAY(OctSun1)=1,IF(AND(YEAR(OctSun1+30)=CalendarYear,MONTH(OctSun1+30)=10),OctSun1+30,""),IF(AND(YEAR(OctSun1+37)=CalendarYear,MONTH(OctSun1+37)=10),OctSun1+37,""))</f>
        <v>43039</v>
      </c>
      <c r="D15" s="35" t="s">
        <v>7</v>
      </c>
      <c r="E15" s="36"/>
      <c r="F15" s="36"/>
      <c r="G15" s="36"/>
      <c r="H15" s="37"/>
      <c r="I15" s="3"/>
    </row>
    <row r="16" spans="1:18" ht="55.5" customHeight="1" x14ac:dyDescent="0.3">
      <c r="A16"/>
      <c r="B16" s="19"/>
      <c r="C16" s="19"/>
      <c r="D16" s="39" t="s">
        <v>24</v>
      </c>
      <c r="E16" s="33"/>
      <c r="F16" s="33"/>
      <c r="G16" s="33"/>
      <c r="H16" s="34"/>
      <c r="I16" s="3"/>
    </row>
    <row r="17" spans="2:8" ht="17.25" customHeight="1" x14ac:dyDescent="0.3">
      <c r="B17" s="10"/>
      <c r="C17" s="10"/>
      <c r="D17" s="10"/>
      <c r="E17" s="10"/>
      <c r="F17" s="10"/>
      <c r="G17" s="10"/>
      <c r="H17" s="10"/>
    </row>
    <row r="18" spans="2:8" x14ac:dyDescent="0.3">
      <c r="B18" s="10"/>
      <c r="C18" s="10"/>
      <c r="D18" s="10"/>
      <c r="E18" s="10"/>
      <c r="F18" s="10"/>
      <c r="G18" s="10"/>
      <c r="H18" s="10"/>
    </row>
    <row r="19" spans="2:8" ht="21" customHeight="1" x14ac:dyDescent="0.3">
      <c r="B19" s="10"/>
      <c r="C19" s="27"/>
      <c r="D19" s="28"/>
      <c r="E19" s="29"/>
      <c r="F19" s="10"/>
      <c r="G19" s="10"/>
      <c r="H19" s="10"/>
    </row>
    <row r="20" spans="2:8" ht="19.5" customHeight="1" x14ac:dyDescent="0.3">
      <c r="B20" s="10"/>
      <c r="C20" s="10"/>
      <c r="D20" s="10"/>
      <c r="E20" s="10"/>
      <c r="F20" s="10"/>
      <c r="G20" s="10"/>
      <c r="H20" s="10"/>
    </row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87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E10" sqref="E10"/>
    </sheetView>
  </sheetViews>
  <sheetFormatPr defaultColWidth="6.69140625" defaultRowHeight="14" x14ac:dyDescent="0.3"/>
  <cols>
    <col min="1" max="1" width="3.07421875" style="1" customWidth="1"/>
    <col min="2" max="9" width="13.765625" style="1" customWidth="1"/>
    <col min="10" max="10" width="12.69140625" style="1" customWidth="1"/>
    <col min="11" max="11" width="2.07421875" style="1" customWidth="1"/>
    <col min="12" max="12" width="11.765625" style="1" customWidth="1"/>
    <col min="13" max="13" width="11.3046875" style="1" customWidth="1"/>
    <col min="14" max="16384" width="6.69140625" style="1"/>
  </cols>
  <sheetData>
    <row r="1" spans="1:18" ht="15" x14ac:dyDescent="0.3">
      <c r="A1"/>
    </row>
    <row r="2" spans="1:18" ht="26.25" customHeight="1" x14ac:dyDescent="0.3">
      <c r="A2"/>
      <c r="B2" s="10"/>
      <c r="C2" s="10"/>
      <c r="D2" s="10"/>
      <c r="E2" s="10"/>
      <c r="F2" s="10"/>
      <c r="G2" s="10"/>
      <c r="H2" s="10"/>
    </row>
    <row r="3" spans="1:18" ht="57.75" customHeight="1" x14ac:dyDescent="0.3">
      <c r="A3"/>
      <c r="B3" s="38" t="str">
        <f>UPPER(TEXT(DATE(CalendarYear,11,1),"mmmm yyyy"))</f>
        <v>NOVEMBER 2017</v>
      </c>
      <c r="C3" s="38"/>
      <c r="D3" s="38"/>
      <c r="E3" s="38"/>
      <c r="F3" s="38"/>
      <c r="G3" s="10"/>
      <c r="H3" s="10"/>
    </row>
    <row r="4" spans="1:18" customFormat="1" ht="29.25" customHeight="1" x14ac:dyDescent="0.3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3">
      <c r="B5" s="14" t="str">
        <f>IF(DAY(NovSun1)=1,"",IF(AND(YEAR(NovSun1+1)=CalendarYear,MONTH(NovSun1+1)=11),NovSun1+1,""))</f>
        <v/>
      </c>
      <c r="C5" s="14" t="str">
        <f>IF(DAY(NovSun1)=1,"",IF(AND(YEAR(NovSun1+2)=CalendarYear,MONTH(NovSun1+2)=11),NovSun1+2,""))</f>
        <v/>
      </c>
      <c r="D5" s="14">
        <f>IF(DAY(NovSun1)=1,"",IF(AND(YEAR(NovSun1+3)=CalendarYear,MONTH(NovSun1+3)=11),NovSun1+3,""))</f>
        <v>43040</v>
      </c>
      <c r="E5" s="14">
        <f>IF(DAY(NovSun1)=1,"",IF(AND(YEAR(NovSun1+4)=CalendarYear,MONTH(NovSun1+4)=11),NovSun1+4,""))</f>
        <v>43041</v>
      </c>
      <c r="F5" s="14">
        <f>IF(DAY(NovSun1)=1,"",IF(AND(YEAR(NovSun1+5)=CalendarYear,MONTH(NovSun1+5)=11),NovSun1+5,""))</f>
        <v>43042</v>
      </c>
      <c r="G5" s="14">
        <f>IF(DAY(NovSun1)=1,"",IF(AND(YEAR(NovSun1+6)=CalendarYear,MONTH(NovSun1+6)=11),NovSun1+6,""))</f>
        <v>43043</v>
      </c>
      <c r="H5" s="14">
        <f>IF(DAY(NovSun1)=1,IF(AND(YEAR(NovSun1)=CalendarYear,MONTH(NovSun1)=11),NovSun1,""),IF(AND(YEAR(NovSun1+7)=CalendarYear,MONTH(NovSun1+7)=11),NovSun1+7,""))</f>
        <v>43044</v>
      </c>
      <c r="I5" s="3"/>
      <c r="K5" s="1"/>
      <c r="L5" s="1"/>
      <c r="M5" s="1"/>
      <c r="Q5" s="2"/>
      <c r="R5" s="1"/>
    </row>
    <row r="6" spans="1:18" s="2" customFormat="1" ht="55.5" customHeight="1" x14ac:dyDescent="0.3">
      <c r="A6"/>
      <c r="B6" s="16"/>
      <c r="C6" s="16"/>
      <c r="D6" s="30" t="s">
        <v>26</v>
      </c>
      <c r="E6" s="16"/>
      <c r="F6" s="16"/>
      <c r="G6" s="17"/>
      <c r="H6" s="17"/>
      <c r="I6" s="3"/>
    </row>
    <row r="7" spans="1:18" ht="15" customHeight="1" x14ac:dyDescent="0.3">
      <c r="A7"/>
      <c r="B7" s="18">
        <f>IF(DAY(NovSun1)=1,IF(AND(YEAR(NovSun1+1)=CalendarYear,MONTH(NovSun1+1)=11),NovSun1+1,""),IF(AND(YEAR(NovSun1+8)=CalendarYear,MONTH(NovSun1+8)=11),NovSun1+8,""))</f>
        <v>43045</v>
      </c>
      <c r="C7" s="18">
        <f>IF(DAY(NovSun1)=1,IF(AND(YEAR(NovSun1+2)=CalendarYear,MONTH(NovSun1+2)=11),NovSun1+2,""),IF(AND(YEAR(NovSun1+9)=CalendarYear,MONTH(NovSun1+9)=11),NovSun1+9,""))</f>
        <v>43046</v>
      </c>
      <c r="D7" s="18">
        <f>IF(DAY(NovSun1)=1,IF(AND(YEAR(NovSun1+3)=CalendarYear,MONTH(NovSun1+3)=11),NovSun1+3,""),IF(AND(YEAR(NovSun1+10)=CalendarYear,MONTH(NovSun1+10)=11),NovSun1+10,""))</f>
        <v>43047</v>
      </c>
      <c r="E7" s="18">
        <f>IF(DAY(NovSun1)=1,IF(AND(YEAR(NovSun1+4)=CalendarYear,MONTH(NovSun1+4)=11),NovSun1+4,""),IF(AND(YEAR(NovSun1+11)=CalendarYear,MONTH(NovSun1+11)=11),NovSun1+11,""))</f>
        <v>43048</v>
      </c>
      <c r="F7" s="18">
        <f>IF(DAY(NovSun1)=1,IF(AND(YEAR(NovSun1+5)=CalendarYear,MONTH(NovSun1+5)=11),NovSun1+5,""),IF(AND(YEAR(NovSun1+12)=CalendarYear,MONTH(NovSun1+12)=11),NovSun1+12,""))</f>
        <v>43049</v>
      </c>
      <c r="G7" s="18">
        <f>IF(DAY(NovSun1)=1,IF(AND(YEAR(NovSun1+6)=CalendarYear,MONTH(NovSun1+6)=11),NovSun1+6,""),IF(AND(YEAR(NovSun1+13)=CalendarYear,MONTH(NovSun1+13)=11),NovSun1+13,""))</f>
        <v>43050</v>
      </c>
      <c r="H7" s="18">
        <f>IF(DAY(NovSun1)=1,IF(AND(YEAR(NovSun1+7)=CalendarYear,MONTH(NovSun1+7)=11),NovSun1+7,""),IF(AND(YEAR(NovSun1+14)=CalendarYear,MONTH(NovSun1+14)=11),NovSun1+14,""))</f>
        <v>43051</v>
      </c>
      <c r="I7" s="3"/>
    </row>
    <row r="8" spans="1:18" ht="55.5" customHeight="1" x14ac:dyDescent="0.3">
      <c r="A8"/>
      <c r="B8" s="19"/>
      <c r="C8" s="19"/>
      <c r="D8" s="24" t="s">
        <v>33</v>
      </c>
      <c r="E8" s="19"/>
      <c r="F8" s="19"/>
      <c r="G8" s="20"/>
      <c r="H8" s="20"/>
      <c r="I8" s="3"/>
    </row>
    <row r="9" spans="1:18" ht="15" customHeight="1" x14ac:dyDescent="0.3">
      <c r="A9"/>
      <c r="B9" s="21">
        <f>IF(DAY(NovSun1)=1,IF(AND(YEAR(NovSun1+8)=CalendarYear,MONTH(NovSun1+8)=11),NovSun1+8,""),IF(AND(YEAR(NovSun1+15)=CalendarYear,MONTH(NovSun1+15)=11),NovSun1+15,""))</f>
        <v>43052</v>
      </c>
      <c r="C9" s="21">
        <f>IF(DAY(NovSun1)=1,IF(AND(YEAR(NovSun1+9)=CalendarYear,MONTH(NovSun1+9)=11),NovSun1+9,""),IF(AND(YEAR(NovSun1+16)=CalendarYear,MONTH(NovSun1+16)=11),NovSun1+16,""))</f>
        <v>43053</v>
      </c>
      <c r="D9" s="21">
        <f>IF(DAY(NovSun1)=1,IF(AND(YEAR(NovSun1+10)=CalendarYear,MONTH(NovSun1+10)=11),NovSun1+10,""),IF(AND(YEAR(NovSun1+17)=CalendarYear,MONTH(NovSun1+17)=11),NovSun1+17,""))</f>
        <v>43054</v>
      </c>
      <c r="E9" s="21">
        <f>IF(DAY(NovSun1)=1,IF(AND(YEAR(NovSun1+11)=CalendarYear,MONTH(NovSun1+11)=11),NovSun1+11,""),IF(AND(YEAR(NovSun1+18)=CalendarYear,MONTH(NovSun1+18)=11),NovSun1+18,""))</f>
        <v>43055</v>
      </c>
      <c r="F9" s="21">
        <f>IF(DAY(NovSun1)=1,IF(AND(YEAR(NovSun1+12)=CalendarYear,MONTH(NovSun1+12)=11),NovSun1+12,""),IF(AND(YEAR(NovSun1+19)=CalendarYear,MONTH(NovSun1+19)=11),NovSun1+19,""))</f>
        <v>43056</v>
      </c>
      <c r="G9" s="21">
        <f>IF(DAY(NovSun1)=1,IF(AND(YEAR(NovSun1+13)=CalendarYear,MONTH(NovSun1+13)=11),NovSun1+13,""),IF(AND(YEAR(NovSun1+20)=CalendarYear,MONTH(NovSun1+20)=11),NovSun1+20,""))</f>
        <v>43057</v>
      </c>
      <c r="H9" s="21">
        <f>IF(DAY(NovSun1)=1,IF(AND(YEAR(NovSun1+14)=CalendarYear,MONTH(NovSun1+14)=11),NovSun1+14,""),IF(AND(YEAR(NovSun1+21)=CalendarYear,MONTH(NovSun1+21)=11),NovSun1+21,""))</f>
        <v>43058</v>
      </c>
      <c r="I9" s="3"/>
    </row>
    <row r="10" spans="1:18" ht="55.5" customHeight="1" x14ac:dyDescent="0.3">
      <c r="A10"/>
      <c r="B10" s="16"/>
      <c r="C10" s="16"/>
      <c r="D10" s="30" t="s">
        <v>13</v>
      </c>
      <c r="E10" s="30" t="s">
        <v>37</v>
      </c>
      <c r="F10" s="16"/>
      <c r="G10" s="17"/>
      <c r="H10" s="17"/>
      <c r="I10" s="3"/>
    </row>
    <row r="11" spans="1:18" ht="15" customHeight="1" x14ac:dyDescent="0.3">
      <c r="A11"/>
      <c r="B11" s="22">
        <f>IF(DAY(NovSun1)=1,IF(AND(YEAR(NovSun1+15)=CalendarYear,MONTH(NovSun1+15)=11),NovSun1+15,""),IF(AND(YEAR(NovSun1+22)=CalendarYear,MONTH(NovSun1+22)=11),NovSun1+22,""))</f>
        <v>43059</v>
      </c>
      <c r="C11" s="22">
        <f>IF(DAY(NovSun1)=1,IF(AND(YEAR(NovSun1+16)=CalendarYear,MONTH(NovSun1+16)=11),NovSun1+16,""),IF(AND(YEAR(NovSun1+23)=CalendarYear,MONTH(NovSun1+23)=11),NovSun1+23,""))</f>
        <v>43060</v>
      </c>
      <c r="D11" s="22">
        <f>IF(DAY(NovSun1)=1,IF(AND(YEAR(NovSun1+17)=CalendarYear,MONTH(NovSun1+17)=11),NovSun1+17,""),IF(AND(YEAR(NovSun1+24)=CalendarYear,MONTH(NovSun1+24)=11),NovSun1+24,""))</f>
        <v>43061</v>
      </c>
      <c r="E11" s="22">
        <f>IF(DAY(NovSun1)=1,IF(AND(YEAR(NovSun1+18)=CalendarYear,MONTH(NovSun1+18)=11),NovSun1+18,""),IF(AND(YEAR(NovSun1+25)=CalendarYear,MONTH(NovSun1+25)=11),NovSun1+25,""))</f>
        <v>43062</v>
      </c>
      <c r="F11" s="22">
        <f>IF(DAY(NovSun1)=1,IF(AND(YEAR(NovSun1+19)=CalendarYear,MONTH(NovSun1+19)=11),NovSun1+19,""),IF(AND(YEAR(NovSun1+26)=CalendarYear,MONTH(NovSun1+26)=11),NovSun1+26,""))</f>
        <v>43063</v>
      </c>
      <c r="G11" s="22">
        <f>IF(DAY(NovSun1)=1,IF(AND(YEAR(NovSun1+20)=CalendarYear,MONTH(NovSun1+20)=11),NovSun1+20,""),IF(AND(YEAR(NovSun1+27)=CalendarYear,MONTH(NovSun1+27)=11),NovSun1+27,""))</f>
        <v>43064</v>
      </c>
      <c r="H11" s="22">
        <f>IF(DAY(NovSun1)=1,IF(AND(YEAR(NovSun1+21)=CalendarYear,MONTH(NovSun1+21)=11),NovSun1+21,""),IF(AND(YEAR(NovSun1+28)=CalendarYear,MONTH(NovSun1+28)=11),NovSun1+28,""))</f>
        <v>43065</v>
      </c>
      <c r="I11" s="3"/>
    </row>
    <row r="12" spans="1:18" ht="55.5" customHeight="1" x14ac:dyDescent="0.3">
      <c r="A12"/>
      <c r="B12" s="19"/>
      <c r="C12" s="19"/>
      <c r="D12" s="19"/>
      <c r="E12" s="19"/>
      <c r="F12" s="19"/>
      <c r="G12" s="20"/>
      <c r="H12" s="20"/>
      <c r="I12" s="3"/>
    </row>
    <row r="13" spans="1:18" ht="15" customHeight="1" x14ac:dyDescent="0.3">
      <c r="A13"/>
      <c r="B13" s="21">
        <f>IF(DAY(NovSun1)=1,IF(AND(YEAR(NovSun1+22)=CalendarYear,MONTH(NovSun1+22)=11),NovSun1+22,""),IF(AND(YEAR(NovSun1+29)=CalendarYear,MONTH(NovSun1+29)=11),NovSun1+29,""))</f>
        <v>43066</v>
      </c>
      <c r="C13" s="21">
        <f>IF(DAY(NovSun1)=1,IF(AND(YEAR(NovSun1+23)=CalendarYear,MONTH(NovSun1+23)=11),NovSun1+23,""),IF(AND(YEAR(NovSun1+30)=CalendarYear,MONTH(NovSun1+30)=11),NovSun1+30,""))</f>
        <v>43067</v>
      </c>
      <c r="D13" s="21">
        <f>IF(DAY(NovSun1)=1,IF(AND(YEAR(NovSun1+24)=CalendarYear,MONTH(NovSun1+24)=11),NovSun1+24,""),IF(AND(YEAR(NovSun1+31)=CalendarYear,MONTH(NovSun1+31)=11),NovSun1+31,""))</f>
        <v>43068</v>
      </c>
      <c r="E13" s="21">
        <f>IF(DAY(NovSun1)=1,IF(AND(YEAR(NovSun1+25)=CalendarYear,MONTH(NovSun1+25)=11),NovSun1+25,""),IF(AND(YEAR(NovSun1+32)=CalendarYear,MONTH(NovSun1+32)=11),NovSun1+32,""))</f>
        <v>43069</v>
      </c>
      <c r="F13" s="21" t="str">
        <f>IF(DAY(NovSun1)=1,IF(AND(YEAR(NovSun1+26)=CalendarYear,MONTH(NovSun1+26)=11),NovSun1+26,""),IF(AND(YEAR(NovSun1+33)=CalendarYear,MONTH(NovSun1+33)=11),NovSun1+33,""))</f>
        <v/>
      </c>
      <c r="G13" s="21" t="str">
        <f>IF(DAY(NovSun1)=1,IF(AND(YEAR(NovSun1+27)=CalendarYear,MONTH(NovSun1+27)=11),NovSun1+27,""),IF(AND(YEAR(NovSun1+34)=CalendarYear,MONTH(NovSun1+34)=11),NovSun1+34,""))</f>
        <v/>
      </c>
      <c r="H13" s="21" t="str">
        <f>IF(DAY(NovSun1)=1,IF(AND(YEAR(NovSun1+28)=CalendarYear,MONTH(NovSun1+28)=11),NovSun1+28,""),IF(AND(YEAR(NovSun1+35)=CalendarYear,MONTH(NovSun1+35)=11),NovSun1+35,""))</f>
        <v/>
      </c>
      <c r="I13" s="3"/>
    </row>
    <row r="14" spans="1:18" ht="55.5" customHeight="1" x14ac:dyDescent="0.3">
      <c r="A14"/>
      <c r="B14" s="16"/>
      <c r="C14" s="16"/>
      <c r="D14" s="16"/>
      <c r="E14" s="16"/>
      <c r="F14" s="16"/>
      <c r="G14" s="17"/>
      <c r="H14" s="17"/>
      <c r="I14" s="3"/>
    </row>
    <row r="15" spans="1:18" ht="15" customHeight="1" x14ac:dyDescent="0.3">
      <c r="A15"/>
      <c r="B15" s="22" t="str">
        <f>IF(DAY(NovSun1)=1,IF(AND(YEAR(NovSun1+29)=CalendarYear,MONTH(NovSun1+29)=11),NovSun1+29,""),IF(AND(YEAR(NovSun1+36)=CalendarYear,MONTH(NovSun1+36)=11),NovSun1+36,""))</f>
        <v/>
      </c>
      <c r="C15" s="23" t="str">
        <f>IF(DAY(NovSun1)=1,IF(AND(YEAR(NovSun1+30)=CalendarYear,MONTH(NovSun1+30)=11),NovSun1+30,""),IF(AND(YEAR(NovSun1+37)=CalendarYear,MONTH(NovSun1+37)=11),NovSun1+37,""))</f>
        <v/>
      </c>
      <c r="D15" s="35" t="s">
        <v>7</v>
      </c>
      <c r="E15" s="36"/>
      <c r="F15" s="36"/>
      <c r="G15" s="36"/>
      <c r="H15" s="37"/>
      <c r="I15" s="3"/>
    </row>
    <row r="16" spans="1:18" ht="55.5" customHeight="1" x14ac:dyDescent="0.3">
      <c r="A16"/>
      <c r="B16" s="19"/>
      <c r="C16" s="19"/>
      <c r="D16" s="39" t="s">
        <v>27</v>
      </c>
      <c r="E16" s="33"/>
      <c r="F16" s="33"/>
      <c r="G16" s="33"/>
      <c r="H16" s="34"/>
      <c r="I16" s="3"/>
    </row>
    <row r="17" spans="3:5" ht="17.25" customHeight="1" x14ac:dyDescent="0.3"/>
    <row r="19" spans="3:5" ht="21" customHeight="1" x14ac:dyDescent="0.3">
      <c r="C19" s="6"/>
      <c r="D19" s="5"/>
      <c r="E19" s="4"/>
    </row>
    <row r="20" spans="3:5" ht="19.5" customHeight="1" x14ac:dyDescent="0.3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87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F10" sqref="F10"/>
    </sheetView>
  </sheetViews>
  <sheetFormatPr defaultColWidth="6.69140625" defaultRowHeight="14" x14ac:dyDescent="0.3"/>
  <cols>
    <col min="1" max="1" width="3.07421875" style="1" customWidth="1"/>
    <col min="2" max="9" width="13.765625" style="1" customWidth="1"/>
    <col min="10" max="10" width="12.69140625" style="1" customWidth="1"/>
    <col min="11" max="11" width="2.07421875" style="1" customWidth="1"/>
    <col min="12" max="12" width="11.765625" style="1" customWidth="1"/>
    <col min="13" max="13" width="11.3046875" style="1" customWidth="1"/>
    <col min="14" max="16384" width="6.69140625" style="1"/>
  </cols>
  <sheetData>
    <row r="1" spans="1:18" ht="15" x14ac:dyDescent="0.3">
      <c r="A1"/>
    </row>
    <row r="2" spans="1:18" ht="26.25" customHeight="1" x14ac:dyDescent="0.3">
      <c r="A2"/>
      <c r="B2" s="10"/>
      <c r="C2" s="10"/>
      <c r="D2" s="10"/>
      <c r="E2" s="10"/>
      <c r="F2" s="10"/>
      <c r="G2" s="10"/>
      <c r="H2" s="10"/>
    </row>
    <row r="3" spans="1:18" ht="57.75" customHeight="1" x14ac:dyDescent="0.3">
      <c r="A3"/>
      <c r="B3" s="38" t="str">
        <f>UPPER(TEXT(DATE(CalendarYear,12,1),"mmmm yyyy"))</f>
        <v>DECEMBER 2017</v>
      </c>
      <c r="C3" s="38"/>
      <c r="D3" s="38"/>
      <c r="E3" s="38"/>
      <c r="F3" s="38"/>
      <c r="G3" s="10"/>
      <c r="H3" s="10"/>
    </row>
    <row r="4" spans="1:18" customFormat="1" ht="29.25" customHeight="1" x14ac:dyDescent="0.3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3">
      <c r="B5" s="14" t="str">
        <f>IF(DAY(DecSun1)=1,"",IF(AND(YEAR(DecSun1+1)=CalendarYear,MONTH(DecSun1+1)=12),DecSun1+1,""))</f>
        <v/>
      </c>
      <c r="C5" s="14" t="str">
        <f>IF(DAY(DecSun1)=1,"",IF(AND(YEAR(DecSun1+2)=CalendarYear,MONTH(DecSun1+2)=12),DecSun1+2,""))</f>
        <v/>
      </c>
      <c r="D5" s="14" t="str">
        <f>IF(DAY(DecSun1)=1,"",IF(AND(YEAR(DecSun1+3)=CalendarYear,MONTH(DecSun1+3)=12),DecSun1+3,""))</f>
        <v/>
      </c>
      <c r="E5" s="14" t="str">
        <f>IF(DAY(DecSun1)=1,"",IF(AND(YEAR(DecSun1+4)=CalendarYear,MONTH(DecSun1+4)=12),DecSun1+4,""))</f>
        <v/>
      </c>
      <c r="F5" s="14">
        <f>IF(DAY(DecSun1)=1,"",IF(AND(YEAR(DecSun1+5)=CalendarYear,MONTH(DecSun1+5)=12),DecSun1+5,""))</f>
        <v>43070</v>
      </c>
      <c r="G5" s="14">
        <f>IF(DAY(DecSun1)=1,"",IF(AND(YEAR(DecSun1+6)=CalendarYear,MONTH(DecSun1+6)=12),DecSun1+6,""))</f>
        <v>43071</v>
      </c>
      <c r="H5" s="14">
        <f>IF(DAY(DecSun1)=1,IF(AND(YEAR(DecSun1)=CalendarYear,MONTH(DecSun1)=12),DecSun1,""),IF(AND(YEAR(DecSun1+7)=CalendarYear,MONTH(DecSun1+7)=12),DecSun1+7,""))</f>
        <v>43072</v>
      </c>
      <c r="I5" s="3"/>
      <c r="K5" s="1"/>
      <c r="L5" s="1"/>
      <c r="M5" s="1"/>
      <c r="Q5" s="2"/>
      <c r="R5" s="1"/>
    </row>
    <row r="6" spans="1:18" s="2" customFormat="1" ht="55.5" customHeight="1" x14ac:dyDescent="0.3">
      <c r="A6"/>
      <c r="B6" s="16"/>
      <c r="C6" s="16"/>
      <c r="D6" s="16"/>
      <c r="E6" s="16"/>
      <c r="F6" s="30" t="s">
        <v>28</v>
      </c>
      <c r="G6" s="17"/>
      <c r="H6" s="17"/>
      <c r="I6" s="3"/>
    </row>
    <row r="7" spans="1:18" ht="15" customHeight="1" x14ac:dyDescent="0.3">
      <c r="A7"/>
      <c r="B7" s="18">
        <f>IF(DAY(DecSun1)=1,IF(AND(YEAR(DecSun1+1)=CalendarYear,MONTH(DecSun1+1)=12),DecSun1+1,""),IF(AND(YEAR(DecSun1+8)=CalendarYear,MONTH(DecSun1+8)=12),DecSun1+8,""))</f>
        <v>43073</v>
      </c>
      <c r="C7" s="18">
        <f>IF(DAY(DecSun1)=1,IF(AND(YEAR(DecSun1+2)=CalendarYear,MONTH(DecSun1+2)=12),DecSun1+2,""),IF(AND(YEAR(DecSun1+9)=CalendarYear,MONTH(DecSun1+9)=12),DecSun1+9,""))</f>
        <v>43074</v>
      </c>
      <c r="D7" s="18">
        <f>IF(DAY(DecSun1)=1,IF(AND(YEAR(DecSun1+3)=CalendarYear,MONTH(DecSun1+3)=12),DecSun1+3,""),IF(AND(YEAR(DecSun1+10)=CalendarYear,MONTH(DecSun1+10)=12),DecSun1+10,""))</f>
        <v>43075</v>
      </c>
      <c r="E7" s="18">
        <f>IF(DAY(DecSun1)=1,IF(AND(YEAR(DecSun1+4)=CalendarYear,MONTH(DecSun1+4)=12),DecSun1+4,""),IF(AND(YEAR(DecSun1+11)=CalendarYear,MONTH(DecSun1+11)=12),DecSun1+11,""))</f>
        <v>43076</v>
      </c>
      <c r="F7" s="18">
        <f>IF(DAY(DecSun1)=1,IF(AND(YEAR(DecSun1+5)=CalendarYear,MONTH(DecSun1+5)=12),DecSun1+5,""),IF(AND(YEAR(DecSun1+12)=CalendarYear,MONTH(DecSun1+12)=12),DecSun1+12,""))</f>
        <v>43077</v>
      </c>
      <c r="G7" s="18">
        <f>IF(DAY(DecSun1)=1,IF(AND(YEAR(DecSun1+6)=CalendarYear,MONTH(DecSun1+6)=12),DecSun1+6,""),IF(AND(YEAR(DecSun1+13)=CalendarYear,MONTH(DecSun1+13)=12),DecSun1+13,""))</f>
        <v>43078</v>
      </c>
      <c r="H7" s="18">
        <f>IF(DAY(DecSun1)=1,IF(AND(YEAR(DecSun1+7)=CalendarYear,MONTH(DecSun1+7)=12),DecSun1+7,""),IF(AND(YEAR(DecSun1+14)=CalendarYear,MONTH(DecSun1+14)=12),DecSun1+14,""))</f>
        <v>43079</v>
      </c>
      <c r="I7" s="3"/>
    </row>
    <row r="8" spans="1:18" ht="55.5" customHeight="1" x14ac:dyDescent="0.3">
      <c r="A8"/>
      <c r="B8" s="19"/>
      <c r="C8" s="19"/>
      <c r="D8" s="24" t="s">
        <v>11</v>
      </c>
      <c r="E8" s="19"/>
      <c r="F8" s="19"/>
      <c r="G8" s="20"/>
      <c r="H8" s="20"/>
      <c r="I8" s="3"/>
    </row>
    <row r="9" spans="1:18" ht="15" customHeight="1" x14ac:dyDescent="0.3">
      <c r="A9"/>
      <c r="B9" s="21">
        <f>IF(DAY(DecSun1)=1,IF(AND(YEAR(DecSun1+8)=CalendarYear,MONTH(DecSun1+8)=12),DecSun1+8,""),IF(AND(YEAR(DecSun1+15)=CalendarYear,MONTH(DecSun1+15)=12),DecSun1+15,""))</f>
        <v>43080</v>
      </c>
      <c r="C9" s="21">
        <f>IF(DAY(DecSun1)=1,IF(AND(YEAR(DecSun1+9)=CalendarYear,MONTH(DecSun1+9)=12),DecSun1+9,""),IF(AND(YEAR(DecSun1+16)=CalendarYear,MONTH(DecSun1+16)=12),DecSun1+16,""))</f>
        <v>43081</v>
      </c>
      <c r="D9" s="21">
        <f>IF(DAY(DecSun1)=1,IF(AND(YEAR(DecSun1+10)=CalendarYear,MONTH(DecSun1+10)=12),DecSun1+10,""),IF(AND(YEAR(DecSun1+17)=CalendarYear,MONTH(DecSun1+17)=12),DecSun1+17,""))</f>
        <v>43082</v>
      </c>
      <c r="E9" s="21">
        <f>IF(DAY(DecSun1)=1,IF(AND(YEAR(DecSun1+11)=CalendarYear,MONTH(DecSun1+11)=12),DecSun1+11,""),IF(AND(YEAR(DecSun1+18)=CalendarYear,MONTH(DecSun1+18)=12),DecSun1+18,""))</f>
        <v>43083</v>
      </c>
      <c r="F9" s="21">
        <f>IF(DAY(DecSun1)=1,IF(AND(YEAR(DecSun1+12)=CalendarYear,MONTH(DecSun1+12)=12),DecSun1+12,""),IF(AND(YEAR(DecSun1+19)=CalendarYear,MONTH(DecSun1+19)=12),DecSun1+19,""))</f>
        <v>43084</v>
      </c>
      <c r="G9" s="21">
        <f>IF(DAY(DecSun1)=1,IF(AND(YEAR(DecSun1+13)=CalendarYear,MONTH(DecSun1+13)=12),DecSun1+13,""),IF(AND(YEAR(DecSun1+20)=CalendarYear,MONTH(DecSun1+20)=12),DecSun1+20,""))</f>
        <v>43085</v>
      </c>
      <c r="H9" s="21">
        <f>IF(DAY(DecSun1)=1,IF(AND(YEAR(DecSun1+14)=CalendarYear,MONTH(DecSun1+14)=12),DecSun1+14,""),IF(AND(YEAR(DecSun1+21)=CalendarYear,MONTH(DecSun1+21)=12),DecSun1+21,""))</f>
        <v>43086</v>
      </c>
      <c r="I9" s="3"/>
    </row>
    <row r="10" spans="1:18" ht="55.5" customHeight="1" x14ac:dyDescent="0.3">
      <c r="A10"/>
      <c r="B10" s="16"/>
      <c r="C10" s="16"/>
      <c r="D10" s="30" t="s">
        <v>32</v>
      </c>
      <c r="E10" s="16"/>
      <c r="F10" s="16"/>
      <c r="G10" s="17"/>
      <c r="H10" s="17"/>
      <c r="I10" s="3"/>
    </row>
    <row r="11" spans="1:18" ht="15" customHeight="1" x14ac:dyDescent="0.3">
      <c r="A11"/>
      <c r="B11" s="22">
        <f>IF(DAY(DecSun1)=1,IF(AND(YEAR(DecSun1+15)=CalendarYear,MONTH(DecSun1+15)=12),DecSun1+15,""),IF(AND(YEAR(DecSun1+22)=CalendarYear,MONTH(DecSun1+22)=12),DecSun1+22,""))</f>
        <v>43087</v>
      </c>
      <c r="C11" s="22">
        <f>IF(DAY(DecSun1)=1,IF(AND(YEAR(DecSun1+16)=CalendarYear,MONTH(DecSun1+16)=12),DecSun1+16,""),IF(AND(YEAR(DecSun1+23)=CalendarYear,MONTH(DecSun1+23)=12),DecSun1+23,""))</f>
        <v>43088</v>
      </c>
      <c r="D11" s="22">
        <f>IF(DAY(DecSun1)=1,IF(AND(YEAR(DecSun1+17)=CalendarYear,MONTH(DecSun1+17)=12),DecSun1+17,""),IF(AND(YEAR(DecSun1+24)=CalendarYear,MONTH(DecSun1+24)=12),DecSun1+24,""))</f>
        <v>43089</v>
      </c>
      <c r="E11" s="22">
        <f>IF(DAY(DecSun1)=1,IF(AND(YEAR(DecSun1+18)=CalendarYear,MONTH(DecSun1+18)=12),DecSun1+18,""),IF(AND(YEAR(DecSun1+25)=CalendarYear,MONTH(DecSun1+25)=12),DecSun1+25,""))</f>
        <v>43090</v>
      </c>
      <c r="F11" s="22">
        <f>IF(DAY(DecSun1)=1,IF(AND(YEAR(DecSun1+19)=CalendarYear,MONTH(DecSun1+19)=12),DecSun1+19,""),IF(AND(YEAR(DecSun1+26)=CalendarYear,MONTH(DecSun1+26)=12),DecSun1+26,""))</f>
        <v>43091</v>
      </c>
      <c r="G11" s="22">
        <f>IF(DAY(DecSun1)=1,IF(AND(YEAR(DecSun1+20)=CalendarYear,MONTH(DecSun1+20)=12),DecSun1+20,""),IF(AND(YEAR(DecSun1+27)=CalendarYear,MONTH(DecSun1+27)=12),DecSun1+27,""))</f>
        <v>43092</v>
      </c>
      <c r="H11" s="22">
        <f>IF(DAY(DecSun1)=1,IF(AND(YEAR(DecSun1+21)=CalendarYear,MONTH(DecSun1+21)=12),DecSun1+21,""),IF(AND(YEAR(DecSun1+28)=CalendarYear,MONTH(DecSun1+28)=12),DecSun1+28,""))</f>
        <v>43093</v>
      </c>
      <c r="I11" s="3"/>
    </row>
    <row r="12" spans="1:18" ht="55.5" customHeight="1" x14ac:dyDescent="0.3">
      <c r="A12"/>
      <c r="B12" s="19"/>
      <c r="C12" s="19"/>
      <c r="D12" s="24" t="s">
        <v>35</v>
      </c>
      <c r="E12" s="24" t="s">
        <v>39</v>
      </c>
      <c r="F12" s="19"/>
      <c r="G12" s="20"/>
      <c r="H12" s="20"/>
      <c r="I12" s="3"/>
    </row>
    <row r="13" spans="1:18" ht="15" customHeight="1" x14ac:dyDescent="0.3">
      <c r="A13"/>
      <c r="B13" s="21">
        <f>IF(DAY(DecSun1)=1,IF(AND(YEAR(DecSun1+22)=CalendarYear,MONTH(DecSun1+22)=12),DecSun1+22,""),IF(AND(YEAR(DecSun1+29)=CalendarYear,MONTH(DecSun1+29)=12),DecSun1+29,""))</f>
        <v>43094</v>
      </c>
      <c r="C13" s="21">
        <f>IF(DAY(DecSun1)=1,IF(AND(YEAR(DecSun1+23)=CalendarYear,MONTH(DecSun1+23)=12),DecSun1+23,""),IF(AND(YEAR(DecSun1+30)=CalendarYear,MONTH(DecSun1+30)=12),DecSun1+30,""))</f>
        <v>43095</v>
      </c>
      <c r="D13" s="21">
        <f>IF(DAY(DecSun1)=1,IF(AND(YEAR(DecSun1+24)=CalendarYear,MONTH(DecSun1+24)=12),DecSun1+24,""),IF(AND(YEAR(DecSun1+31)=CalendarYear,MONTH(DecSun1+31)=12),DecSun1+31,""))</f>
        <v>43096</v>
      </c>
      <c r="E13" s="21">
        <f>IF(DAY(DecSun1)=1,IF(AND(YEAR(DecSun1+25)=CalendarYear,MONTH(DecSun1+25)=12),DecSun1+25,""),IF(AND(YEAR(DecSun1+32)=CalendarYear,MONTH(DecSun1+32)=12),DecSun1+32,""))</f>
        <v>43097</v>
      </c>
      <c r="F13" s="21">
        <f>IF(DAY(DecSun1)=1,IF(AND(YEAR(DecSun1+26)=CalendarYear,MONTH(DecSun1+26)=12),DecSun1+26,""),IF(AND(YEAR(DecSun1+33)=CalendarYear,MONTH(DecSun1+33)=12),DecSun1+33,""))</f>
        <v>43098</v>
      </c>
      <c r="G13" s="21">
        <f>IF(DAY(DecSun1)=1,IF(AND(YEAR(DecSun1+27)=CalendarYear,MONTH(DecSun1+27)=12),DecSun1+27,""),IF(AND(YEAR(DecSun1+34)=CalendarYear,MONTH(DecSun1+34)=12),DecSun1+34,""))</f>
        <v>43099</v>
      </c>
      <c r="H13" s="21">
        <f>IF(DAY(DecSun1)=1,IF(AND(YEAR(DecSun1+28)=CalendarYear,MONTH(DecSun1+28)=12),DecSun1+28,""),IF(AND(YEAR(DecSun1+35)=CalendarYear,MONTH(DecSun1+35)=12),DecSun1+35,""))</f>
        <v>43100</v>
      </c>
      <c r="I13" s="3"/>
    </row>
    <row r="14" spans="1:18" ht="55.5" customHeight="1" x14ac:dyDescent="0.3">
      <c r="A14"/>
      <c r="B14" s="16"/>
      <c r="C14" s="16"/>
      <c r="D14" s="16"/>
      <c r="E14" s="16"/>
      <c r="F14" s="30" t="s">
        <v>30</v>
      </c>
      <c r="G14" s="25" t="s">
        <v>29</v>
      </c>
      <c r="H14" s="17"/>
      <c r="I14" s="3"/>
    </row>
    <row r="15" spans="1:18" ht="15" customHeight="1" x14ac:dyDescent="0.3">
      <c r="A15"/>
      <c r="B15" s="22" t="str">
        <f>IF(DAY(DecSun1)=1,IF(AND(YEAR(DecSun1+29)=CalendarYear,MONTH(DecSun1+29)=12),DecSun1+29,""),IF(AND(YEAR(DecSun1+36)=CalendarYear,MONTH(DecSun1+36)=12),DecSun1+36,""))</f>
        <v/>
      </c>
      <c r="C15" s="23" t="str">
        <f>IF(DAY(DecSun1)=1,IF(AND(YEAR(DecSun1+30)=CalendarYear,MONTH(DecSun1+30)=12),DecSun1+30,""),IF(AND(YEAR(DecSun1+37)=CalendarYear,MONTH(DecSun1+37)=12),DecSun1+37,""))</f>
        <v/>
      </c>
      <c r="D15" s="35" t="s">
        <v>7</v>
      </c>
      <c r="E15" s="36"/>
      <c r="F15" s="36"/>
      <c r="G15" s="36"/>
      <c r="H15" s="37"/>
      <c r="I15" s="3"/>
    </row>
    <row r="16" spans="1:18" ht="55.5" customHeight="1" x14ac:dyDescent="0.3">
      <c r="A16"/>
      <c r="B16" s="19"/>
      <c r="C16" s="19"/>
      <c r="D16" s="39" t="s">
        <v>31</v>
      </c>
      <c r="E16" s="33"/>
      <c r="F16" s="33"/>
      <c r="G16" s="33"/>
      <c r="H16" s="34"/>
      <c r="I16" s="3"/>
    </row>
    <row r="17" spans="3:5" ht="22.5" customHeight="1" x14ac:dyDescent="0.3"/>
    <row r="19" spans="3:5" ht="21" customHeight="1" x14ac:dyDescent="0.3">
      <c r="C19" s="6"/>
      <c r="D19" s="5"/>
      <c r="E19" s="4"/>
    </row>
    <row r="20" spans="3:5" ht="19.5" customHeight="1" x14ac:dyDescent="0.3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87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E10" sqref="E10"/>
    </sheetView>
  </sheetViews>
  <sheetFormatPr defaultColWidth="6.69140625" defaultRowHeight="14" x14ac:dyDescent="0.3"/>
  <cols>
    <col min="1" max="1" width="3.07421875" style="1" customWidth="1"/>
    <col min="2" max="9" width="13.765625" style="1" customWidth="1"/>
    <col min="10" max="10" width="12.69140625" style="1" customWidth="1"/>
    <col min="11" max="11" width="2.07421875" style="1" customWidth="1"/>
    <col min="12" max="12" width="11.765625" style="1" customWidth="1"/>
    <col min="13" max="13" width="11.3046875" style="1" customWidth="1"/>
    <col min="14" max="16384" width="6.69140625" style="1"/>
  </cols>
  <sheetData>
    <row r="1" spans="1:18" ht="15" x14ac:dyDescent="0.3">
      <c r="A1"/>
    </row>
    <row r="2" spans="1:18" ht="26.25" customHeight="1" x14ac:dyDescent="0.3">
      <c r="A2"/>
      <c r="B2" s="10"/>
      <c r="C2" s="10"/>
      <c r="D2" s="10"/>
      <c r="E2" s="10"/>
      <c r="F2" s="10"/>
      <c r="G2" s="10"/>
      <c r="H2" s="10"/>
    </row>
    <row r="3" spans="1:18" ht="57.75" customHeight="1" x14ac:dyDescent="0.3">
      <c r="A3"/>
      <c r="B3" s="38" t="str">
        <f>UPPER(TEXT(DATE(CalendarYear,2,1),"mmmm yyyy"))</f>
        <v>FEBRUARY 2017</v>
      </c>
      <c r="C3" s="38"/>
      <c r="D3" s="38"/>
      <c r="E3" s="38"/>
      <c r="F3" s="38"/>
      <c r="G3" s="10"/>
      <c r="H3" s="10"/>
    </row>
    <row r="4" spans="1:18" customFormat="1" ht="29.25" customHeight="1" x14ac:dyDescent="0.3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3">
      <c r="B5" s="14" t="str">
        <f>IF(DAY(FebSun1)=1,"",IF(AND(YEAR(FebSun1+1)=CalendarYear,MONTH(FebSun1+1)=2),FebSun1+1,""))</f>
        <v/>
      </c>
      <c r="C5" s="14" t="str">
        <f>IF(DAY(FebSun1)=1,"",IF(AND(YEAR(FebSun1+2)=CalendarYear,MONTH(FebSun1+2)=2),FebSun1+2,""))</f>
        <v/>
      </c>
      <c r="D5" s="14">
        <f>IF(DAY(FebSun1)=1,"",IF(AND(YEAR(FebSun1+3)=CalendarYear,MONTH(FebSun1+3)=2),FebSun1+3,""))</f>
        <v>42767</v>
      </c>
      <c r="E5" s="14">
        <f>IF(DAY(FebSun1)=1,"",IF(AND(YEAR(FebSun1+4)=CalendarYear,MONTH(FebSun1+4)=2),FebSun1+4,""))</f>
        <v>42768</v>
      </c>
      <c r="F5" s="14">
        <f>IF(DAY(FebSun1)=1,"",IF(AND(YEAR(FebSun1+5)=CalendarYear,MONTH(FebSun1+5)=2),FebSun1+5,""))</f>
        <v>42769</v>
      </c>
      <c r="G5" s="14">
        <f>IF(DAY(FebSun1)=1,"",IF(AND(YEAR(FebSun1+6)=CalendarYear,MONTH(FebSun1+6)=2),FebSun1+6,""))</f>
        <v>42770</v>
      </c>
      <c r="H5" s="14">
        <f>IF(DAY(FebSun1)=1,IF(AND(YEAR(FebSun1)=CalendarYear,MONTH(FebSun1)=2),FebSun1,""),IF(AND(YEAR(FebSun1+7)=CalendarYear,MONTH(FebSun1+7)=2),FebSun1+7,""))</f>
        <v>42771</v>
      </c>
      <c r="I5" s="3"/>
      <c r="K5" s="1"/>
      <c r="L5" s="1"/>
      <c r="M5" s="1"/>
      <c r="Q5" s="2"/>
      <c r="R5" s="1"/>
    </row>
    <row r="6" spans="1:18" s="2" customFormat="1" ht="55.5" customHeight="1" x14ac:dyDescent="0.3">
      <c r="A6"/>
      <c r="B6" s="16"/>
      <c r="C6" s="16"/>
      <c r="D6" s="30" t="s">
        <v>11</v>
      </c>
      <c r="E6" s="16"/>
      <c r="F6" s="16"/>
      <c r="G6" s="17"/>
      <c r="H6" s="17"/>
      <c r="I6" s="3"/>
    </row>
    <row r="7" spans="1:18" ht="15" customHeight="1" x14ac:dyDescent="0.3">
      <c r="A7"/>
      <c r="B7" s="18">
        <f>IF(DAY(FebSun1)=1,IF(AND(YEAR(FebSun1+1)=CalendarYear,MONTH(FebSun1+1)=2),FebSun1+1,""),IF(AND(YEAR(FebSun1+8)=CalendarYear,MONTH(FebSun1+8)=2),FebSun1+8,""))</f>
        <v>42772</v>
      </c>
      <c r="C7" s="18">
        <f>IF(DAY(FebSun1)=1,IF(AND(YEAR(FebSun1+2)=CalendarYear,MONTH(FebSun1+2)=2),FebSun1+2,""),IF(AND(YEAR(FebSun1+9)=CalendarYear,MONTH(FebSun1+9)=2),FebSun1+9,""))</f>
        <v>42773</v>
      </c>
      <c r="D7" s="18">
        <f>IF(DAY(FebSun1)=1,IF(AND(YEAR(FebSun1+3)=CalendarYear,MONTH(FebSun1+3)=2),FebSun1+3,""),IF(AND(YEAR(FebSun1+10)=CalendarYear,MONTH(FebSun1+10)=2),FebSun1+10,""))</f>
        <v>42774</v>
      </c>
      <c r="E7" s="18">
        <f>IF(DAY(FebSun1)=1,IF(AND(YEAR(FebSun1+4)=CalendarYear,MONTH(FebSun1+4)=2),FebSun1+4,""),IF(AND(YEAR(FebSun1+11)=CalendarYear,MONTH(FebSun1+11)=2),FebSun1+11,""))</f>
        <v>42775</v>
      </c>
      <c r="F7" s="18">
        <f>IF(DAY(FebSun1)=1,IF(AND(YEAR(FebSun1+5)=CalendarYear,MONTH(FebSun1+5)=2),FebSun1+5,""),IF(AND(YEAR(FebSun1+12)=CalendarYear,MONTH(FebSun1+12)=2),FebSun1+12,""))</f>
        <v>42776</v>
      </c>
      <c r="G7" s="18">
        <f>IF(DAY(FebSun1)=1,IF(AND(YEAR(FebSun1+6)=CalendarYear,MONTH(FebSun1+6)=2),FebSun1+6,""),IF(AND(YEAR(FebSun1+13)=CalendarYear,MONTH(FebSun1+13)=2),FebSun1+13,""))</f>
        <v>42777</v>
      </c>
      <c r="H7" s="18">
        <f>IF(DAY(FebSun1)=1,IF(AND(YEAR(FebSun1+7)=CalendarYear,MONTH(FebSun1+7)=2),FebSun1+7,""),IF(AND(YEAR(FebSun1+14)=CalendarYear,MONTH(FebSun1+14)=2),FebSun1+14,""))</f>
        <v>42778</v>
      </c>
      <c r="I7" s="3"/>
    </row>
    <row r="8" spans="1:18" ht="55.5" customHeight="1" x14ac:dyDescent="0.3">
      <c r="A8"/>
      <c r="B8" s="19"/>
      <c r="C8" s="19"/>
      <c r="D8" s="24" t="s">
        <v>33</v>
      </c>
      <c r="E8" s="19"/>
      <c r="F8" s="19"/>
      <c r="G8" s="20"/>
      <c r="H8" s="20"/>
      <c r="I8" s="3"/>
    </row>
    <row r="9" spans="1:18" ht="15" customHeight="1" x14ac:dyDescent="0.3">
      <c r="A9"/>
      <c r="B9" s="21">
        <f>IF(DAY(FebSun1)=1,IF(AND(YEAR(FebSun1+8)=CalendarYear,MONTH(FebSun1+8)=2),FebSun1+8,""),IF(AND(YEAR(FebSun1+15)=CalendarYear,MONTH(FebSun1+15)=2),FebSun1+15,""))</f>
        <v>42779</v>
      </c>
      <c r="C9" s="21">
        <f>IF(DAY(FebSun1)=1,IF(AND(YEAR(FebSun1+9)=CalendarYear,MONTH(FebSun1+9)=2),FebSun1+9,""),IF(AND(YEAR(FebSun1+16)=CalendarYear,MONTH(FebSun1+16)=2),FebSun1+16,""))</f>
        <v>42780</v>
      </c>
      <c r="D9" s="21">
        <f>IF(DAY(FebSun1)=1,IF(AND(YEAR(FebSun1+10)=CalendarYear,MONTH(FebSun1+10)=2),FebSun1+10,""),IF(AND(YEAR(FebSun1+17)=CalendarYear,MONTH(FebSun1+17)=2),FebSun1+17,""))</f>
        <v>42781</v>
      </c>
      <c r="E9" s="21">
        <f>IF(DAY(FebSun1)=1,IF(AND(YEAR(FebSun1+11)=CalendarYear,MONTH(FebSun1+11)=2),FebSun1+11,""),IF(AND(YEAR(FebSun1+18)=CalendarYear,MONTH(FebSun1+18)=2),FebSun1+18,""))</f>
        <v>42782</v>
      </c>
      <c r="F9" s="21">
        <f>IF(DAY(FebSun1)=1,IF(AND(YEAR(FebSun1+12)=CalendarYear,MONTH(FebSun1+12)=2),FebSun1+12,""),IF(AND(YEAR(FebSun1+19)=CalendarYear,MONTH(FebSun1+19)=2),FebSun1+19,""))</f>
        <v>42783</v>
      </c>
      <c r="G9" s="21">
        <f>IF(DAY(FebSun1)=1,IF(AND(YEAR(FebSun1+13)=CalendarYear,MONTH(FebSun1+13)=2),FebSun1+13,""),IF(AND(YEAR(FebSun1+20)=CalendarYear,MONTH(FebSun1+20)=2),FebSun1+20,""))</f>
        <v>42784</v>
      </c>
      <c r="H9" s="21">
        <f>IF(DAY(FebSun1)=1,IF(AND(YEAR(FebSun1+14)=CalendarYear,MONTH(FebSun1+14)=2),FebSun1+14,""),IF(AND(YEAR(FebSun1+21)=CalendarYear,MONTH(FebSun1+21)=2),FebSun1+21,""))</f>
        <v>42785</v>
      </c>
      <c r="I9" s="3"/>
    </row>
    <row r="10" spans="1:18" ht="55.5" customHeight="1" x14ac:dyDescent="0.3">
      <c r="A10"/>
      <c r="B10" s="16"/>
      <c r="C10" s="16"/>
      <c r="D10" s="30" t="s">
        <v>36</v>
      </c>
      <c r="E10" s="30" t="s">
        <v>37</v>
      </c>
      <c r="F10" s="16"/>
      <c r="G10" s="17"/>
      <c r="H10" s="17"/>
      <c r="I10" s="3"/>
    </row>
    <row r="11" spans="1:18" ht="15" customHeight="1" x14ac:dyDescent="0.3">
      <c r="A11"/>
      <c r="B11" s="22">
        <f>IF(DAY(FebSun1)=1,IF(AND(YEAR(FebSun1+15)=CalendarYear,MONTH(FebSun1+15)=2),FebSun1+15,""),IF(AND(YEAR(FebSun1+22)=CalendarYear,MONTH(FebSun1+22)=2),FebSun1+22,""))</f>
        <v>42786</v>
      </c>
      <c r="C11" s="22">
        <f>IF(DAY(FebSun1)=1,IF(AND(YEAR(FebSun1+16)=CalendarYear,MONTH(FebSun1+16)=2),FebSun1+16,""),IF(AND(YEAR(FebSun1+23)=CalendarYear,MONTH(FebSun1+23)=2),FebSun1+23,""))</f>
        <v>42787</v>
      </c>
      <c r="D11" s="22">
        <f>IF(DAY(FebSun1)=1,IF(AND(YEAR(FebSun1+17)=CalendarYear,MONTH(FebSun1+17)=2),FebSun1+17,""),IF(AND(YEAR(FebSun1+24)=CalendarYear,MONTH(FebSun1+24)=2),FebSun1+24,""))</f>
        <v>42788</v>
      </c>
      <c r="E11" s="22">
        <f>IF(DAY(FebSun1)=1,IF(AND(YEAR(FebSun1+18)=CalendarYear,MONTH(FebSun1+18)=2),FebSun1+18,""),IF(AND(YEAR(FebSun1+25)=CalendarYear,MONTH(FebSun1+25)=2),FebSun1+25,""))</f>
        <v>42789</v>
      </c>
      <c r="F11" s="22">
        <f>IF(DAY(FebSun1)=1,IF(AND(YEAR(FebSun1+19)=CalendarYear,MONTH(FebSun1+19)=2),FebSun1+19,""),IF(AND(YEAR(FebSun1+26)=CalendarYear,MONTH(FebSun1+26)=2),FebSun1+26,""))</f>
        <v>42790</v>
      </c>
      <c r="G11" s="22">
        <f>IF(DAY(FebSun1)=1,IF(AND(YEAR(FebSun1+20)=CalendarYear,MONTH(FebSun1+20)=2),FebSun1+20,""),IF(AND(YEAR(FebSun1+27)=CalendarYear,MONTH(FebSun1+27)=2),FebSun1+27,""))</f>
        <v>42791</v>
      </c>
      <c r="H11" s="22">
        <f>IF(DAY(FebSun1)=1,IF(AND(YEAR(FebSun1+21)=CalendarYear,MONTH(FebSun1+21)=2),FebSun1+21,""),IF(AND(YEAR(FebSun1+28)=CalendarYear,MONTH(FebSun1+28)=2),FebSun1+28,""))</f>
        <v>42792</v>
      </c>
      <c r="I11" s="3"/>
    </row>
    <row r="12" spans="1:18" ht="55.5" customHeight="1" x14ac:dyDescent="0.3">
      <c r="A12"/>
      <c r="B12" s="19"/>
      <c r="C12" s="19"/>
      <c r="D12" s="19"/>
      <c r="E12" s="19"/>
      <c r="F12" s="19"/>
      <c r="G12" s="20"/>
      <c r="H12" s="20"/>
      <c r="I12" s="3"/>
    </row>
    <row r="13" spans="1:18" ht="15" customHeight="1" x14ac:dyDescent="0.3">
      <c r="A13"/>
      <c r="B13" s="21">
        <f>IF(DAY(FebSun1)=1,IF(AND(YEAR(FebSun1+22)=CalendarYear,MONTH(FebSun1+22)=2),FebSun1+22,""),IF(AND(YEAR(FebSun1+29)=CalendarYear,MONTH(FebSun1+29)=2),FebSun1+29,""))</f>
        <v>42793</v>
      </c>
      <c r="C13" s="21">
        <f>IF(DAY(FebSun1)=1,IF(AND(YEAR(FebSun1+23)=CalendarYear,MONTH(FebSun1+23)=2),FebSun1+23,""),IF(AND(YEAR(FebSun1+30)=CalendarYear,MONTH(FebSun1+30)=2),FebSun1+30,""))</f>
        <v>42794</v>
      </c>
      <c r="D13" s="21" t="str">
        <f>IF(DAY(FebSun1)=1,IF(AND(YEAR(FebSun1+24)=CalendarYear,MONTH(FebSun1+24)=2),FebSun1+24,""),IF(AND(YEAR(FebSun1+31)=CalendarYear,MONTH(FebSun1+31)=2),FebSun1+31,""))</f>
        <v/>
      </c>
      <c r="E13" s="21" t="str">
        <f>IF(DAY(FebSun1)=1,IF(AND(YEAR(FebSun1+25)=CalendarYear,MONTH(FebSun1+25)=2),FebSun1+25,""),IF(AND(YEAR(FebSun1+32)=CalendarYear,MONTH(FebSun1+32)=2),FebSun1+32,""))</f>
        <v/>
      </c>
      <c r="F13" s="21" t="str">
        <f>IF(DAY(FebSun1)=1,IF(AND(YEAR(FebSun1+26)=CalendarYear,MONTH(FebSun1+26)=2),FebSun1+26,""),IF(AND(YEAR(FebSun1+33)=CalendarYear,MONTH(FebSun1+33)=2),FebSun1+33,""))</f>
        <v/>
      </c>
      <c r="G13" s="21" t="str">
        <f>IF(DAY(FebSun1)=1,IF(AND(YEAR(FebSun1+27)=CalendarYear,MONTH(FebSun1+27)=2),FebSun1+27,""),IF(AND(YEAR(FebSun1+34)=CalendarYear,MONTH(FebSun1+34)=2),FebSun1+34,""))</f>
        <v/>
      </c>
      <c r="H13" s="21" t="str">
        <f>IF(DAY(FebSun1)=1,IF(AND(YEAR(FebSun1+28)=CalendarYear,MONTH(FebSun1+28)=2),FebSun1+28,""),IF(AND(YEAR(FebSun1+35)=CalendarYear,MONTH(FebSun1+35)=2),FebSun1+35,""))</f>
        <v/>
      </c>
      <c r="I13" s="3"/>
    </row>
    <row r="14" spans="1:18" ht="55.5" customHeight="1" x14ac:dyDescent="0.3">
      <c r="A14"/>
      <c r="B14" s="16"/>
      <c r="C14" s="16"/>
      <c r="D14" s="16"/>
      <c r="E14" s="16"/>
      <c r="F14" s="16"/>
      <c r="G14" s="17"/>
      <c r="H14" s="17"/>
      <c r="I14" s="3"/>
    </row>
    <row r="15" spans="1:18" ht="15" customHeight="1" x14ac:dyDescent="0.3">
      <c r="A15"/>
      <c r="B15" s="22" t="str">
        <f>IF(DAY(FebSun1)=1,IF(AND(YEAR(FebSun1+29)=CalendarYear,MONTH(FebSun1+29)=2),FebSun1+29,""),IF(AND(YEAR(FebSun1+36)=CalendarYear,MONTH(FebSun1+36)=2),FebSun1+36,""))</f>
        <v/>
      </c>
      <c r="C15" s="23" t="str">
        <f>IF(DAY(FebSun1)=1,IF(AND(YEAR(FebSun1+30)=CalendarYear,MONTH(FebSun1+30)=2),FebSun1+30,""),IF(AND(YEAR(FebSun1+37)=CalendarYear,MONTH(FebSun1+37)=2),FebSun1+37,""))</f>
        <v/>
      </c>
      <c r="D15" s="35" t="s">
        <v>7</v>
      </c>
      <c r="E15" s="36"/>
      <c r="F15" s="36"/>
      <c r="G15" s="36"/>
      <c r="H15" s="37"/>
      <c r="I15" s="3"/>
    </row>
    <row r="16" spans="1:18" ht="55.5" customHeight="1" x14ac:dyDescent="0.3">
      <c r="A16"/>
      <c r="B16" s="19"/>
      <c r="C16" s="19"/>
      <c r="D16" s="32"/>
      <c r="E16" s="33"/>
      <c r="F16" s="33"/>
      <c r="G16" s="33"/>
      <c r="H16" s="34"/>
      <c r="I16" s="3"/>
    </row>
    <row r="17" spans="2:8" ht="17.25" customHeight="1" x14ac:dyDescent="0.3">
      <c r="B17" s="10"/>
      <c r="C17" s="10"/>
      <c r="D17" s="10"/>
      <c r="E17" s="10"/>
      <c r="F17" s="10"/>
      <c r="G17" s="10"/>
      <c r="H17" s="10"/>
    </row>
    <row r="19" spans="2:8" ht="21" customHeight="1" x14ac:dyDescent="0.3">
      <c r="C19" s="6"/>
      <c r="D19" s="5"/>
      <c r="E19" s="4"/>
    </row>
    <row r="20" spans="2:8" ht="19.5" customHeight="1" x14ac:dyDescent="0.3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87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E10" sqref="E10"/>
    </sheetView>
  </sheetViews>
  <sheetFormatPr defaultColWidth="6.69140625" defaultRowHeight="14" x14ac:dyDescent="0.3"/>
  <cols>
    <col min="1" max="1" width="3.07421875" style="1" customWidth="1"/>
    <col min="2" max="9" width="13.765625" style="1" customWidth="1"/>
    <col min="10" max="10" width="12.69140625" style="1" customWidth="1"/>
    <col min="11" max="11" width="2.07421875" style="1" customWidth="1"/>
    <col min="12" max="12" width="11.765625" style="1" customWidth="1"/>
    <col min="13" max="13" width="11.3046875" style="1" customWidth="1"/>
    <col min="14" max="16384" width="6.69140625" style="1"/>
  </cols>
  <sheetData>
    <row r="1" spans="1:18" ht="15" x14ac:dyDescent="0.3">
      <c r="A1"/>
    </row>
    <row r="2" spans="1:18" ht="26.25" customHeight="1" x14ac:dyDescent="0.3">
      <c r="A2"/>
      <c r="B2" s="10"/>
      <c r="C2" s="10"/>
      <c r="D2" s="10"/>
      <c r="E2" s="10"/>
      <c r="F2" s="10"/>
      <c r="G2" s="10"/>
      <c r="H2" s="10"/>
    </row>
    <row r="3" spans="1:18" ht="57.75" customHeight="1" x14ac:dyDescent="0.3">
      <c r="A3"/>
      <c r="B3" s="38" t="str">
        <f>UPPER(TEXT(DATE(CalendarYear,3,1),"mmmm yyyy"))</f>
        <v>MARCH 2017</v>
      </c>
      <c r="C3" s="38"/>
      <c r="D3" s="38"/>
      <c r="E3" s="38"/>
      <c r="F3" s="38"/>
      <c r="G3" s="10"/>
      <c r="H3" s="10"/>
    </row>
    <row r="4" spans="1:18" customFormat="1" ht="29.25" customHeight="1" x14ac:dyDescent="0.3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3">
      <c r="B5" s="14" t="str">
        <f>IF(DAY(MarSun1)=1,"",IF(AND(YEAR(MarSun1+1)=CalendarYear,MONTH(MarSun1+1)=3),MarSun1+1,""))</f>
        <v/>
      </c>
      <c r="C5" s="14" t="str">
        <f>IF(DAY(MarSun1)=1,"",IF(AND(YEAR(MarSun1+2)=CalendarYear,MONTH(MarSun1+2)=3),MarSun1+2,""))</f>
        <v/>
      </c>
      <c r="D5" s="14">
        <f>IF(DAY(MarSun1)=1,"",IF(AND(YEAR(MarSun1+3)=CalendarYear,MONTH(MarSun1+3)=3),MarSun1+3,""))</f>
        <v>42795</v>
      </c>
      <c r="E5" s="14">
        <f>IF(DAY(MarSun1)=1,"",IF(AND(YEAR(MarSun1+4)=CalendarYear,MONTH(MarSun1+4)=3),MarSun1+4,""))</f>
        <v>42796</v>
      </c>
      <c r="F5" s="14">
        <f>IF(DAY(MarSun1)=1,"",IF(AND(YEAR(MarSun1+5)=CalendarYear,MONTH(MarSun1+5)=3),MarSun1+5,""))</f>
        <v>42797</v>
      </c>
      <c r="G5" s="14">
        <f>IF(DAY(MarSun1)=1,"",IF(AND(YEAR(MarSun1+6)=CalendarYear,MONTH(MarSun1+6)=3),MarSun1+6,""))</f>
        <v>42798</v>
      </c>
      <c r="H5" s="14">
        <f>IF(DAY(MarSun1)=1,IF(AND(YEAR(MarSun1)=CalendarYear,MONTH(MarSun1)=3),MarSun1,""),IF(AND(YEAR(MarSun1+7)=CalendarYear,MONTH(MarSun1+7)=3),MarSun1+7,""))</f>
        <v>42799</v>
      </c>
      <c r="I5" s="3"/>
      <c r="K5" s="1"/>
      <c r="L5" s="1"/>
      <c r="M5" s="1"/>
      <c r="Q5" s="2"/>
      <c r="R5" s="1"/>
    </row>
    <row r="6" spans="1:18" s="2" customFormat="1" ht="55.5" customHeight="1" x14ac:dyDescent="0.3">
      <c r="A6"/>
      <c r="B6" s="16"/>
      <c r="C6" s="16"/>
      <c r="D6" s="30" t="s">
        <v>11</v>
      </c>
      <c r="E6" s="16"/>
      <c r="F6" s="16"/>
      <c r="G6" s="17"/>
      <c r="H6" s="17"/>
      <c r="I6" s="3"/>
    </row>
    <row r="7" spans="1:18" ht="15" customHeight="1" x14ac:dyDescent="0.3">
      <c r="A7"/>
      <c r="B7" s="18">
        <f>IF(DAY(MarSun1)=1,IF(AND(YEAR(MarSun1+1)=CalendarYear,MONTH(MarSun1+1)=3),MarSun1+1,""),IF(AND(YEAR(MarSun1+8)=CalendarYear,MONTH(MarSun1+8)=3),MarSun1+8,""))</f>
        <v>42800</v>
      </c>
      <c r="C7" s="18">
        <f>IF(DAY(MarSun1)=1,IF(AND(YEAR(MarSun1+2)=CalendarYear,MONTH(MarSun1+2)=3),MarSun1+2,""),IF(AND(YEAR(MarSun1+9)=CalendarYear,MONTH(MarSun1+9)=3),MarSun1+9,""))</f>
        <v>42801</v>
      </c>
      <c r="D7" s="18">
        <f>IF(DAY(MarSun1)=1,IF(AND(YEAR(MarSun1+3)=CalendarYear,MONTH(MarSun1+3)=3),MarSun1+3,""),IF(AND(YEAR(MarSun1+10)=CalendarYear,MONTH(MarSun1+10)=3),MarSun1+10,""))</f>
        <v>42802</v>
      </c>
      <c r="E7" s="18">
        <f>IF(DAY(MarSun1)=1,IF(AND(YEAR(MarSun1+4)=CalendarYear,MONTH(MarSun1+4)=3),MarSun1+4,""),IF(AND(YEAR(MarSun1+11)=CalendarYear,MONTH(MarSun1+11)=3),MarSun1+11,""))</f>
        <v>42803</v>
      </c>
      <c r="F7" s="18">
        <f>IF(DAY(MarSun1)=1,IF(AND(YEAR(MarSun1+5)=CalendarYear,MONTH(MarSun1+5)=3),MarSun1+5,""),IF(AND(YEAR(MarSun1+12)=CalendarYear,MONTH(MarSun1+12)=3),MarSun1+12,""))</f>
        <v>42804</v>
      </c>
      <c r="G7" s="18">
        <f>IF(DAY(MarSun1)=1,IF(AND(YEAR(MarSun1+6)=CalendarYear,MONTH(MarSun1+6)=3),MarSun1+6,""),IF(AND(YEAR(MarSun1+13)=CalendarYear,MONTH(MarSun1+13)=3),MarSun1+13,""))</f>
        <v>42805</v>
      </c>
      <c r="H7" s="18">
        <f>IF(DAY(MarSun1)=1,IF(AND(YEAR(MarSun1+7)=CalendarYear,MONTH(MarSun1+7)=3),MarSun1+7,""),IF(AND(YEAR(MarSun1+14)=CalendarYear,MONTH(MarSun1+14)=3),MarSun1+14,""))</f>
        <v>42806</v>
      </c>
      <c r="I7" s="3"/>
    </row>
    <row r="8" spans="1:18" ht="55.5" customHeight="1" x14ac:dyDescent="0.3">
      <c r="A8"/>
      <c r="B8" s="19"/>
      <c r="C8" s="19"/>
      <c r="D8" s="24" t="s">
        <v>33</v>
      </c>
      <c r="E8" s="19"/>
      <c r="F8" s="19"/>
      <c r="G8" s="20"/>
      <c r="H8" s="20"/>
      <c r="I8" s="3"/>
    </row>
    <row r="9" spans="1:18" ht="15" customHeight="1" x14ac:dyDescent="0.3">
      <c r="A9"/>
      <c r="B9" s="21">
        <f>IF(DAY(MarSun1)=1,IF(AND(YEAR(MarSun1+8)=CalendarYear,MONTH(MarSun1+8)=3),MarSun1+8,""),IF(AND(YEAR(MarSun1+15)=CalendarYear,MONTH(MarSun1+15)=3),MarSun1+15,""))</f>
        <v>42807</v>
      </c>
      <c r="C9" s="21">
        <f>IF(DAY(MarSun1)=1,IF(AND(YEAR(MarSun1+9)=CalendarYear,MONTH(MarSun1+9)=3),MarSun1+9,""),IF(AND(YEAR(MarSun1+16)=CalendarYear,MONTH(MarSun1+16)=3),MarSun1+16,""))</f>
        <v>42808</v>
      </c>
      <c r="D9" s="21">
        <f>IF(DAY(MarSun1)=1,IF(AND(YEAR(MarSun1+10)=CalendarYear,MONTH(MarSun1+10)=3),MarSun1+10,""),IF(AND(YEAR(MarSun1+17)=CalendarYear,MONTH(MarSun1+17)=3),MarSun1+17,""))</f>
        <v>42809</v>
      </c>
      <c r="E9" s="21">
        <f>IF(DAY(MarSun1)=1,IF(AND(YEAR(MarSun1+11)=CalendarYear,MONTH(MarSun1+11)=3),MarSun1+11,""),IF(AND(YEAR(MarSun1+18)=CalendarYear,MONTH(MarSun1+18)=3),MarSun1+18,""))</f>
        <v>42810</v>
      </c>
      <c r="F9" s="21">
        <f>IF(DAY(MarSun1)=1,IF(AND(YEAR(MarSun1+12)=CalendarYear,MONTH(MarSun1+12)=3),MarSun1+12,""),IF(AND(YEAR(MarSun1+19)=CalendarYear,MONTH(MarSun1+19)=3),MarSun1+19,""))</f>
        <v>42811</v>
      </c>
      <c r="G9" s="21">
        <f>IF(DAY(MarSun1)=1,IF(AND(YEAR(MarSun1+13)=CalendarYear,MONTH(MarSun1+13)=3),MarSun1+13,""),IF(AND(YEAR(MarSun1+20)=CalendarYear,MONTH(MarSun1+20)=3),MarSun1+20,""))</f>
        <v>42812</v>
      </c>
      <c r="H9" s="21">
        <f>IF(DAY(MarSun1)=1,IF(AND(YEAR(MarSun1+14)=CalendarYear,MONTH(MarSun1+14)=3),MarSun1+14,""),IF(AND(YEAR(MarSun1+21)=CalendarYear,MONTH(MarSun1+21)=3),MarSun1+21,""))</f>
        <v>42813</v>
      </c>
      <c r="I9" s="3"/>
    </row>
    <row r="10" spans="1:18" ht="55.5" customHeight="1" x14ac:dyDescent="0.3">
      <c r="A10"/>
      <c r="B10" s="16"/>
      <c r="C10" s="16"/>
      <c r="D10" s="30" t="s">
        <v>13</v>
      </c>
      <c r="E10" s="30" t="s">
        <v>37</v>
      </c>
      <c r="F10" s="16"/>
      <c r="G10" s="17"/>
      <c r="H10" s="17"/>
      <c r="I10" s="3"/>
    </row>
    <row r="11" spans="1:18" ht="15" customHeight="1" x14ac:dyDescent="0.3">
      <c r="A11"/>
      <c r="B11" s="22">
        <f>IF(DAY(MarSun1)=1,IF(AND(YEAR(MarSun1+15)=CalendarYear,MONTH(MarSun1+15)=3),MarSun1+15,""),IF(AND(YEAR(MarSun1+22)=CalendarYear,MONTH(MarSun1+22)=3),MarSun1+22,""))</f>
        <v>42814</v>
      </c>
      <c r="C11" s="22">
        <f>IF(DAY(MarSun1)=1,IF(AND(YEAR(MarSun1+16)=CalendarYear,MONTH(MarSun1+16)=3),MarSun1+16,""),IF(AND(YEAR(MarSun1+23)=CalendarYear,MONTH(MarSun1+23)=3),MarSun1+23,""))</f>
        <v>42815</v>
      </c>
      <c r="D11" s="22">
        <f>IF(DAY(MarSun1)=1,IF(AND(YEAR(MarSun1+17)=CalendarYear,MONTH(MarSun1+17)=3),MarSun1+17,""),IF(AND(YEAR(MarSun1+24)=CalendarYear,MONTH(MarSun1+24)=3),MarSun1+24,""))</f>
        <v>42816</v>
      </c>
      <c r="E11" s="22">
        <f>IF(DAY(MarSun1)=1,IF(AND(YEAR(MarSun1+18)=CalendarYear,MONTH(MarSun1+18)=3),MarSun1+18,""),IF(AND(YEAR(MarSun1+25)=CalendarYear,MONTH(MarSun1+25)=3),MarSun1+25,""))</f>
        <v>42817</v>
      </c>
      <c r="F11" s="22">
        <f>IF(DAY(MarSun1)=1,IF(AND(YEAR(MarSun1+19)=CalendarYear,MONTH(MarSun1+19)=3),MarSun1+19,""),IF(AND(YEAR(MarSun1+26)=CalendarYear,MONTH(MarSun1+26)=3),MarSun1+26,""))</f>
        <v>42818</v>
      </c>
      <c r="G11" s="22">
        <f>IF(DAY(MarSun1)=1,IF(AND(YEAR(MarSun1+20)=CalendarYear,MONTH(MarSun1+20)=3),MarSun1+20,""),IF(AND(YEAR(MarSun1+27)=CalendarYear,MONTH(MarSun1+27)=3),MarSun1+27,""))</f>
        <v>42819</v>
      </c>
      <c r="H11" s="22">
        <f>IF(DAY(MarSun1)=1,IF(AND(YEAR(MarSun1+21)=CalendarYear,MONTH(MarSun1+21)=3),MarSun1+21,""),IF(AND(YEAR(MarSun1+28)=CalendarYear,MONTH(MarSun1+28)=3),MarSun1+28,""))</f>
        <v>42820</v>
      </c>
      <c r="I11" s="3"/>
    </row>
    <row r="12" spans="1:18" ht="55.5" customHeight="1" x14ac:dyDescent="0.3">
      <c r="A12"/>
      <c r="B12" s="19"/>
      <c r="C12" s="19"/>
      <c r="D12" s="19"/>
      <c r="E12" s="19"/>
      <c r="F12" s="19"/>
      <c r="G12" s="20"/>
      <c r="H12" s="20"/>
      <c r="I12" s="3"/>
    </row>
    <row r="13" spans="1:18" ht="15" customHeight="1" x14ac:dyDescent="0.3">
      <c r="A13"/>
      <c r="B13" s="21">
        <f>IF(DAY(MarSun1)=1,IF(AND(YEAR(MarSun1+22)=CalendarYear,MONTH(MarSun1+22)=3),MarSun1+22,""),IF(AND(YEAR(MarSun1+29)=CalendarYear,MONTH(MarSun1+29)=3),MarSun1+29,""))</f>
        <v>42821</v>
      </c>
      <c r="C13" s="21">
        <f>IF(DAY(MarSun1)=1,IF(AND(YEAR(MarSun1+23)=CalendarYear,MONTH(MarSun1+23)=3),MarSun1+23,""),IF(AND(YEAR(MarSun1+30)=CalendarYear,MONTH(MarSun1+30)=3),MarSun1+30,""))</f>
        <v>42822</v>
      </c>
      <c r="D13" s="21">
        <f>IF(DAY(MarSun1)=1,IF(AND(YEAR(MarSun1+24)=CalendarYear,MONTH(MarSun1+24)=3),MarSun1+24,""),IF(AND(YEAR(MarSun1+31)=CalendarYear,MONTH(MarSun1+31)=3),MarSun1+31,""))</f>
        <v>42823</v>
      </c>
      <c r="E13" s="21">
        <f>IF(DAY(MarSun1)=1,IF(AND(YEAR(MarSun1+25)=CalendarYear,MONTH(MarSun1+25)=3),MarSun1+25,""),IF(AND(YEAR(MarSun1+32)=CalendarYear,MONTH(MarSun1+32)=3),MarSun1+32,""))</f>
        <v>42824</v>
      </c>
      <c r="F13" s="21">
        <f>IF(DAY(MarSun1)=1,IF(AND(YEAR(MarSun1+26)=CalendarYear,MONTH(MarSun1+26)=3),MarSun1+26,""),IF(AND(YEAR(MarSun1+33)=CalendarYear,MONTH(MarSun1+33)=3),MarSun1+33,""))</f>
        <v>42825</v>
      </c>
      <c r="G13" s="21" t="str">
        <f>IF(DAY(MarSun1)=1,IF(AND(YEAR(MarSun1+27)=CalendarYear,MONTH(MarSun1+27)=3),MarSun1+27,""),IF(AND(YEAR(MarSun1+34)=CalendarYear,MONTH(MarSun1+34)=3),MarSun1+34,""))</f>
        <v/>
      </c>
      <c r="H13" s="21" t="str">
        <f>IF(DAY(MarSun1)=1,IF(AND(YEAR(MarSun1+28)=CalendarYear,MONTH(MarSun1+28)=3),MarSun1+28,""),IF(AND(YEAR(MarSun1+35)=CalendarYear,MONTH(MarSun1+35)=3),MarSun1+35,""))</f>
        <v/>
      </c>
      <c r="I13" s="3"/>
    </row>
    <row r="14" spans="1:18" ht="55.5" customHeight="1" x14ac:dyDescent="0.3">
      <c r="A14"/>
      <c r="B14" s="16"/>
      <c r="C14" s="16"/>
      <c r="D14" s="16"/>
      <c r="E14" s="16"/>
      <c r="F14" s="16"/>
      <c r="G14" s="17"/>
      <c r="H14" s="17"/>
      <c r="I14" s="3"/>
    </row>
    <row r="15" spans="1:18" ht="15" customHeight="1" x14ac:dyDescent="0.3">
      <c r="A15"/>
      <c r="B15" s="22" t="str">
        <f>IF(DAY(MarSun1)=1,IF(AND(YEAR(MarSun1+29)=CalendarYear,MONTH(MarSun1+29)=3),MarSun1+29,""),IF(AND(YEAR(MarSun1+36)=CalendarYear,MONTH(MarSun1+36)=3),MarSun1+36,""))</f>
        <v/>
      </c>
      <c r="C15" s="23" t="str">
        <f>IF(DAY(MarSun1)=1,IF(AND(YEAR(MarSun1+30)=CalendarYear,MONTH(MarSun1+30)=3),MarSun1+30,""),IF(AND(YEAR(MarSun1+37)=CalendarYear,MONTH(MarSun1+37)=3),MarSun1+37,""))</f>
        <v/>
      </c>
      <c r="D15" s="35" t="s">
        <v>7</v>
      </c>
      <c r="E15" s="36"/>
      <c r="F15" s="36"/>
      <c r="G15" s="36"/>
      <c r="H15" s="37"/>
      <c r="I15" s="3"/>
    </row>
    <row r="16" spans="1:18" ht="55.5" customHeight="1" x14ac:dyDescent="0.3">
      <c r="A16"/>
      <c r="B16" s="19"/>
      <c r="C16" s="19"/>
      <c r="D16" s="32"/>
      <c r="E16" s="33"/>
      <c r="F16" s="33"/>
      <c r="G16" s="33"/>
      <c r="H16" s="34"/>
      <c r="I16" s="3"/>
    </row>
    <row r="17" spans="2:8" ht="17.25" customHeight="1" x14ac:dyDescent="0.3">
      <c r="B17" s="10"/>
      <c r="C17" s="10"/>
      <c r="D17" s="10"/>
      <c r="E17" s="10"/>
      <c r="F17" s="10"/>
      <c r="G17" s="10"/>
      <c r="H17" s="10"/>
    </row>
    <row r="18" spans="2:8" x14ac:dyDescent="0.3">
      <c r="B18" s="10"/>
      <c r="C18" s="10"/>
      <c r="D18" s="10"/>
      <c r="E18" s="10"/>
      <c r="F18" s="10"/>
      <c r="G18" s="10"/>
      <c r="H18" s="10"/>
    </row>
    <row r="19" spans="2:8" ht="21" customHeight="1" x14ac:dyDescent="0.3">
      <c r="C19" s="6"/>
      <c r="D19" s="5"/>
      <c r="E19" s="4"/>
    </row>
    <row r="20" spans="2:8" ht="19.5" customHeight="1" x14ac:dyDescent="0.3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87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E12" sqref="E12"/>
    </sheetView>
  </sheetViews>
  <sheetFormatPr defaultColWidth="6.69140625" defaultRowHeight="14" x14ac:dyDescent="0.3"/>
  <cols>
    <col min="1" max="1" width="3.07421875" style="1" customWidth="1"/>
    <col min="2" max="9" width="13.765625" style="1" customWidth="1"/>
    <col min="10" max="10" width="12.69140625" style="1" customWidth="1"/>
    <col min="11" max="11" width="2.07421875" style="1" customWidth="1"/>
    <col min="12" max="12" width="11.765625" style="1" customWidth="1"/>
    <col min="13" max="13" width="11.3046875" style="1" customWidth="1"/>
    <col min="14" max="16384" width="6.69140625" style="1"/>
  </cols>
  <sheetData>
    <row r="1" spans="1:18" ht="15" x14ac:dyDescent="0.3">
      <c r="A1"/>
    </row>
    <row r="2" spans="1:18" ht="26.25" customHeight="1" x14ac:dyDescent="0.3">
      <c r="A2"/>
    </row>
    <row r="3" spans="1:18" ht="57.75" customHeight="1" x14ac:dyDescent="0.3">
      <c r="A3"/>
      <c r="B3" s="38" t="str">
        <f>UPPER(TEXT(DATE(CalendarYear,4,1),"mmmm yyyy"))</f>
        <v>APRIL 2017</v>
      </c>
      <c r="C3" s="38"/>
      <c r="D3" s="38"/>
      <c r="E3" s="38"/>
      <c r="F3" s="38"/>
      <c r="G3" s="10"/>
      <c r="H3" s="10"/>
    </row>
    <row r="4" spans="1:18" customFormat="1" ht="29.25" customHeight="1" x14ac:dyDescent="0.3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3">
      <c r="B5" s="14" t="str">
        <f>IF(DAY(AprSun1)=1,"",IF(AND(YEAR(AprSun1+1)=CalendarYear,MONTH(AprSun1+1)=4),AprSun1+1,""))</f>
        <v/>
      </c>
      <c r="C5" s="14" t="str">
        <f>IF(DAY(AprSun1)=1,"",IF(AND(YEAR(AprSun1+2)=CalendarYear,MONTH(AprSun1+2)=4),AprSun1+2,""))</f>
        <v/>
      </c>
      <c r="D5" s="14" t="str">
        <f>IF(DAY(AprSun1)=1,"",IF(AND(YEAR(AprSun1+3)=CalendarYear,MONTH(AprSun1+3)=4),AprSun1+3,""))</f>
        <v/>
      </c>
      <c r="E5" s="14" t="str">
        <f>IF(DAY(AprSun1)=1,"",IF(AND(YEAR(AprSun1+4)=CalendarYear,MONTH(AprSun1+4)=4),AprSun1+4,""))</f>
        <v/>
      </c>
      <c r="F5" s="14" t="str">
        <f>IF(DAY(AprSun1)=1,"",IF(AND(YEAR(AprSun1+5)=CalendarYear,MONTH(AprSun1+5)=4),AprSun1+5,""))</f>
        <v/>
      </c>
      <c r="G5" s="14">
        <f>IF(DAY(AprSun1)=1,"",IF(AND(YEAR(AprSun1+6)=CalendarYear,MONTH(AprSun1+6)=4),AprSun1+6,""))</f>
        <v>42826</v>
      </c>
      <c r="H5" s="14">
        <f>IF(DAY(AprSun1)=1,IF(AND(YEAR(AprSun1)=CalendarYear,MONTH(AprSun1)=4),AprSun1,""),IF(AND(YEAR(AprSun1+7)=CalendarYear,MONTH(AprSun1+7)=4),AprSun1+7,""))</f>
        <v>42827</v>
      </c>
      <c r="I5" s="3"/>
      <c r="K5" s="1"/>
      <c r="L5" s="1"/>
      <c r="M5" s="1"/>
      <c r="Q5" s="2"/>
      <c r="R5" s="1"/>
    </row>
    <row r="6" spans="1:18" s="2" customFormat="1" ht="55.5" customHeight="1" x14ac:dyDescent="0.3">
      <c r="A6"/>
      <c r="B6" s="16"/>
      <c r="C6" s="16"/>
      <c r="D6" s="16"/>
      <c r="E6" s="16"/>
      <c r="F6" s="16"/>
      <c r="G6" s="17"/>
      <c r="H6" s="17"/>
      <c r="I6" s="3"/>
    </row>
    <row r="7" spans="1:18" ht="15" customHeight="1" x14ac:dyDescent="0.3">
      <c r="A7"/>
      <c r="B7" s="18">
        <f>IF(DAY(AprSun1)=1,IF(AND(YEAR(AprSun1+1)=CalendarYear,MONTH(AprSun1+1)=4),AprSun1+1,""),IF(AND(YEAR(AprSun1+8)=CalendarYear,MONTH(AprSun1+8)=4),AprSun1+8,""))</f>
        <v>42828</v>
      </c>
      <c r="C7" s="18">
        <f>IF(DAY(AprSun1)=1,IF(AND(YEAR(AprSun1+2)=CalendarYear,MONTH(AprSun1+2)=4),AprSun1+2,""),IF(AND(YEAR(AprSun1+9)=CalendarYear,MONTH(AprSun1+9)=4),AprSun1+9,""))</f>
        <v>42829</v>
      </c>
      <c r="D7" s="18">
        <f>IF(DAY(AprSun1)=1,IF(AND(YEAR(AprSun1+3)=CalendarYear,MONTH(AprSun1+3)=4),AprSun1+3,""),IF(AND(YEAR(AprSun1+10)=CalendarYear,MONTH(AprSun1+10)=4),AprSun1+10,""))</f>
        <v>42830</v>
      </c>
      <c r="E7" s="18">
        <f>IF(DAY(AprSun1)=1,IF(AND(YEAR(AprSun1+4)=CalendarYear,MONTH(AprSun1+4)=4),AprSun1+4,""),IF(AND(YEAR(AprSun1+11)=CalendarYear,MONTH(AprSun1+11)=4),AprSun1+11,""))</f>
        <v>42831</v>
      </c>
      <c r="F7" s="18">
        <f>IF(DAY(AprSun1)=1,IF(AND(YEAR(AprSun1+5)=CalendarYear,MONTH(AprSun1+5)=4),AprSun1+5,""),IF(AND(YEAR(AprSun1+12)=CalendarYear,MONTH(AprSun1+12)=4),AprSun1+12,""))</f>
        <v>42832</v>
      </c>
      <c r="G7" s="18">
        <f>IF(DAY(AprSun1)=1,IF(AND(YEAR(AprSun1+6)=CalendarYear,MONTH(AprSun1+6)=4),AprSun1+6,""),IF(AND(YEAR(AprSun1+13)=CalendarYear,MONTH(AprSun1+13)=4),AprSun1+13,""))</f>
        <v>42833</v>
      </c>
      <c r="H7" s="18">
        <f>IF(DAY(AprSun1)=1,IF(AND(YEAR(AprSun1+7)=CalendarYear,MONTH(AprSun1+7)=4),AprSun1+7,""),IF(AND(YEAR(AprSun1+14)=CalendarYear,MONTH(AprSun1+14)=4),AprSun1+14,""))</f>
        <v>42834</v>
      </c>
      <c r="I7" s="3"/>
    </row>
    <row r="8" spans="1:18" ht="55.5" customHeight="1" x14ac:dyDescent="0.3">
      <c r="A8"/>
      <c r="B8" s="19"/>
      <c r="C8" s="19"/>
      <c r="D8" s="24" t="s">
        <v>11</v>
      </c>
      <c r="E8" s="19"/>
      <c r="F8" s="19"/>
      <c r="G8" s="20"/>
      <c r="H8" s="20"/>
      <c r="I8" s="3"/>
    </row>
    <row r="9" spans="1:18" ht="15" customHeight="1" x14ac:dyDescent="0.3">
      <c r="A9"/>
      <c r="B9" s="21">
        <f>IF(DAY(AprSun1)=1,IF(AND(YEAR(AprSun1+8)=CalendarYear,MONTH(AprSun1+8)=4),AprSun1+8,""),IF(AND(YEAR(AprSun1+15)=CalendarYear,MONTH(AprSun1+15)=4),AprSun1+15,""))</f>
        <v>42835</v>
      </c>
      <c r="C9" s="21">
        <f>IF(DAY(AprSun1)=1,IF(AND(YEAR(AprSun1+9)=CalendarYear,MONTH(AprSun1+9)=4),AprSun1+9,""),IF(AND(YEAR(AprSun1+16)=CalendarYear,MONTH(AprSun1+16)=4),AprSun1+16,""))</f>
        <v>42836</v>
      </c>
      <c r="D9" s="21">
        <f>IF(DAY(AprSun1)=1,IF(AND(YEAR(AprSun1+10)=CalendarYear,MONTH(AprSun1+10)=4),AprSun1+10,""),IF(AND(YEAR(AprSun1+17)=CalendarYear,MONTH(AprSun1+17)=4),AprSun1+17,""))</f>
        <v>42837</v>
      </c>
      <c r="E9" s="21">
        <f>IF(DAY(AprSun1)=1,IF(AND(YEAR(AprSun1+11)=CalendarYear,MONTH(AprSun1+11)=4),AprSun1+11,""),IF(AND(YEAR(AprSun1+18)=CalendarYear,MONTH(AprSun1+18)=4),AprSun1+18,""))</f>
        <v>42838</v>
      </c>
      <c r="F9" s="21">
        <f>IF(DAY(AprSun1)=1,IF(AND(YEAR(AprSun1+12)=CalendarYear,MONTH(AprSun1+12)=4),AprSun1+12,""),IF(AND(YEAR(AprSun1+19)=CalendarYear,MONTH(AprSun1+19)=4),AprSun1+19,""))</f>
        <v>42839</v>
      </c>
      <c r="G9" s="21">
        <f>IF(DAY(AprSun1)=1,IF(AND(YEAR(AprSun1+13)=CalendarYear,MONTH(AprSun1+13)=4),AprSun1+13,""),IF(AND(YEAR(AprSun1+20)=CalendarYear,MONTH(AprSun1+20)=4),AprSun1+20,""))</f>
        <v>42840</v>
      </c>
      <c r="H9" s="21">
        <f>IF(DAY(AprSun1)=1,IF(AND(YEAR(AprSun1+14)=CalendarYear,MONTH(AprSun1+14)=4),AprSun1+14,""),IF(AND(YEAR(AprSun1+21)=CalendarYear,MONTH(AprSun1+21)=4),AprSun1+21,""))</f>
        <v>42841</v>
      </c>
      <c r="I9" s="3"/>
    </row>
    <row r="10" spans="1:18" ht="55.5" customHeight="1" x14ac:dyDescent="0.3">
      <c r="A10"/>
      <c r="B10" s="16"/>
      <c r="C10" s="16"/>
      <c r="D10" s="30" t="s">
        <v>33</v>
      </c>
      <c r="E10" s="16"/>
      <c r="F10" s="16"/>
      <c r="G10" s="17"/>
      <c r="H10" s="17"/>
      <c r="I10" s="3"/>
    </row>
    <row r="11" spans="1:18" ht="15" customHeight="1" x14ac:dyDescent="0.3">
      <c r="A11"/>
      <c r="B11" s="22">
        <f>IF(DAY(AprSun1)=1,IF(AND(YEAR(AprSun1+15)=CalendarYear,MONTH(AprSun1+15)=4),AprSun1+15,""),IF(AND(YEAR(AprSun1+22)=CalendarYear,MONTH(AprSun1+22)=4),AprSun1+22,""))</f>
        <v>42842</v>
      </c>
      <c r="C11" s="22">
        <f>IF(DAY(AprSun1)=1,IF(AND(YEAR(AprSun1+16)=CalendarYear,MONTH(AprSun1+16)=4),AprSun1+16,""),IF(AND(YEAR(AprSun1+23)=CalendarYear,MONTH(AprSun1+23)=4),AprSun1+23,""))</f>
        <v>42843</v>
      </c>
      <c r="D11" s="22">
        <f>IF(DAY(AprSun1)=1,IF(AND(YEAR(AprSun1+17)=CalendarYear,MONTH(AprSun1+17)=4),AprSun1+17,""),IF(AND(YEAR(AprSun1+24)=CalendarYear,MONTH(AprSun1+24)=4),AprSun1+24,""))</f>
        <v>42844</v>
      </c>
      <c r="E11" s="22">
        <f>IF(DAY(AprSun1)=1,IF(AND(YEAR(AprSun1+18)=CalendarYear,MONTH(AprSun1+18)=4),AprSun1+18,""),IF(AND(YEAR(AprSun1+25)=CalendarYear,MONTH(AprSun1+25)=4),AprSun1+25,""))</f>
        <v>42845</v>
      </c>
      <c r="F11" s="22">
        <f>IF(DAY(AprSun1)=1,IF(AND(YEAR(AprSun1+19)=CalendarYear,MONTH(AprSun1+19)=4),AprSun1+19,""),IF(AND(YEAR(AprSun1+26)=CalendarYear,MONTH(AprSun1+26)=4),AprSun1+26,""))</f>
        <v>42846</v>
      </c>
      <c r="G11" s="22">
        <f>IF(DAY(AprSun1)=1,IF(AND(YEAR(AprSun1+20)=CalendarYear,MONTH(AprSun1+20)=4),AprSun1+20,""),IF(AND(YEAR(AprSun1+27)=CalendarYear,MONTH(AprSun1+27)=4),AprSun1+27,""))</f>
        <v>42847</v>
      </c>
      <c r="H11" s="22">
        <f>IF(DAY(AprSun1)=1,IF(AND(YEAR(AprSun1+21)=CalendarYear,MONTH(AprSun1+21)=4),AprSun1+21,""),IF(AND(YEAR(AprSun1+28)=CalendarYear,MONTH(AprSun1+28)=4),AprSun1+28,""))</f>
        <v>42848</v>
      </c>
      <c r="I11" s="3"/>
    </row>
    <row r="12" spans="1:18" ht="55.5" customHeight="1" x14ac:dyDescent="0.3">
      <c r="A12"/>
      <c r="B12" s="19"/>
      <c r="C12" s="19"/>
      <c r="D12" s="24" t="s">
        <v>13</v>
      </c>
      <c r="E12" s="30" t="s">
        <v>37</v>
      </c>
      <c r="F12" s="19"/>
      <c r="G12" s="20"/>
      <c r="H12" s="20"/>
      <c r="I12" s="3"/>
    </row>
    <row r="13" spans="1:18" ht="15" customHeight="1" x14ac:dyDescent="0.3">
      <c r="A13"/>
      <c r="B13" s="21">
        <f>IF(DAY(AprSun1)=1,IF(AND(YEAR(AprSun1+22)=CalendarYear,MONTH(AprSun1+22)=4),AprSun1+22,""),IF(AND(YEAR(AprSun1+29)=CalendarYear,MONTH(AprSun1+29)=4),AprSun1+29,""))</f>
        <v>42849</v>
      </c>
      <c r="C13" s="21">
        <f>IF(DAY(AprSun1)=1,IF(AND(YEAR(AprSun1+23)=CalendarYear,MONTH(AprSun1+23)=4),AprSun1+23,""),IF(AND(YEAR(AprSun1+30)=CalendarYear,MONTH(AprSun1+30)=4),AprSun1+30,""))</f>
        <v>42850</v>
      </c>
      <c r="D13" s="21">
        <f>IF(DAY(AprSun1)=1,IF(AND(YEAR(AprSun1+24)=CalendarYear,MONTH(AprSun1+24)=4),AprSun1+24,""),IF(AND(YEAR(AprSun1+31)=CalendarYear,MONTH(AprSun1+31)=4),AprSun1+31,""))</f>
        <v>42851</v>
      </c>
      <c r="E13" s="21">
        <f>IF(DAY(AprSun1)=1,IF(AND(YEAR(AprSun1+25)=CalendarYear,MONTH(AprSun1+25)=4),AprSun1+25,""),IF(AND(YEAR(AprSun1+32)=CalendarYear,MONTH(AprSun1+32)=4),AprSun1+32,""))</f>
        <v>42852</v>
      </c>
      <c r="F13" s="21">
        <f>IF(DAY(AprSun1)=1,IF(AND(YEAR(AprSun1+26)=CalendarYear,MONTH(AprSun1+26)=4),AprSun1+26,""),IF(AND(YEAR(AprSun1+33)=CalendarYear,MONTH(AprSun1+33)=4),AprSun1+33,""))</f>
        <v>42853</v>
      </c>
      <c r="G13" s="21">
        <f>IF(DAY(AprSun1)=1,IF(AND(YEAR(AprSun1+27)=CalendarYear,MONTH(AprSun1+27)=4),AprSun1+27,""),IF(AND(YEAR(AprSun1+34)=CalendarYear,MONTH(AprSun1+34)=4),AprSun1+34,""))</f>
        <v>42854</v>
      </c>
      <c r="H13" s="21">
        <f>IF(DAY(AprSun1)=1,IF(AND(YEAR(AprSun1+28)=CalendarYear,MONTH(AprSun1+28)=4),AprSun1+28,""),IF(AND(YEAR(AprSun1+35)=CalendarYear,MONTH(AprSun1+35)=4),AprSun1+35,""))</f>
        <v>42855</v>
      </c>
      <c r="I13" s="3"/>
    </row>
    <row r="14" spans="1:18" ht="55.5" customHeight="1" x14ac:dyDescent="0.3">
      <c r="A14"/>
      <c r="B14" s="16"/>
      <c r="C14" s="16"/>
      <c r="D14" s="16"/>
      <c r="E14" s="16"/>
      <c r="F14" s="16"/>
      <c r="G14" s="17"/>
      <c r="H14" s="17"/>
      <c r="I14" s="3"/>
    </row>
    <row r="15" spans="1:18" ht="15" customHeight="1" x14ac:dyDescent="0.3">
      <c r="A15"/>
      <c r="B15" s="22" t="str">
        <f>IF(DAY(AprSun1)=1,IF(AND(YEAR(AprSun1+29)=CalendarYear,MONTH(AprSun1+29)=4),AprSun1+29,""),IF(AND(YEAR(AprSun1+36)=CalendarYear,MONTH(AprSun1+36)=4),AprSun1+36,""))</f>
        <v/>
      </c>
      <c r="C15" s="23" t="str">
        <f>IF(DAY(AprSun1)=1,IF(AND(YEAR(AprSun1+30)=CalendarYear,MONTH(AprSun1+30)=4),AprSun1+30,""),IF(AND(YEAR(AprSun1+37)=CalendarYear,MONTH(AprSun1+37)=4),AprSun1+37,""))</f>
        <v/>
      </c>
      <c r="D15" s="35" t="s">
        <v>7</v>
      </c>
      <c r="E15" s="36"/>
      <c r="F15" s="36"/>
      <c r="G15" s="36"/>
      <c r="H15" s="37"/>
      <c r="I15" s="3"/>
    </row>
    <row r="16" spans="1:18" ht="55.5" customHeight="1" x14ac:dyDescent="0.3">
      <c r="A16"/>
      <c r="B16" s="19"/>
      <c r="C16" s="19"/>
      <c r="D16" s="32"/>
      <c r="E16" s="33"/>
      <c r="F16" s="33"/>
      <c r="G16" s="33"/>
      <c r="H16" s="34"/>
      <c r="I16" s="3"/>
    </row>
    <row r="17" spans="3:5" ht="17.25" customHeight="1" x14ac:dyDescent="0.3"/>
    <row r="19" spans="3:5" ht="21" customHeight="1" x14ac:dyDescent="0.3">
      <c r="C19" s="6"/>
      <c r="D19" s="5"/>
      <c r="E19" s="4"/>
    </row>
    <row r="20" spans="3:5" ht="19.5" customHeight="1" x14ac:dyDescent="0.3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87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E10" sqref="E10"/>
    </sheetView>
  </sheetViews>
  <sheetFormatPr defaultColWidth="6.69140625" defaultRowHeight="14" x14ac:dyDescent="0.3"/>
  <cols>
    <col min="1" max="1" width="3.07421875" style="1" customWidth="1"/>
    <col min="2" max="9" width="13.765625" style="1" customWidth="1"/>
    <col min="10" max="10" width="12.69140625" style="1" customWidth="1"/>
    <col min="11" max="11" width="2.07421875" style="1" customWidth="1"/>
    <col min="12" max="12" width="11.765625" style="1" customWidth="1"/>
    <col min="13" max="13" width="11.3046875" style="1" customWidth="1"/>
    <col min="14" max="16384" width="6.69140625" style="1"/>
  </cols>
  <sheetData>
    <row r="1" spans="1:18" ht="15" x14ac:dyDescent="0.3">
      <c r="A1"/>
    </row>
    <row r="2" spans="1:18" ht="26.25" customHeight="1" x14ac:dyDescent="0.3">
      <c r="A2" s="26"/>
      <c r="B2" s="10"/>
      <c r="C2" s="10"/>
      <c r="D2" s="10"/>
      <c r="E2" s="10"/>
      <c r="F2" s="10"/>
      <c r="G2" s="10"/>
    </row>
    <row r="3" spans="1:18" ht="57.75" customHeight="1" x14ac:dyDescent="0.3">
      <c r="A3" s="26"/>
      <c r="B3" s="38" t="str">
        <f>UPPER(TEXT(DATE(CalendarYear,5,1),"mmmm yyyy"))</f>
        <v>MAY 2017</v>
      </c>
      <c r="C3" s="38"/>
      <c r="D3" s="38"/>
      <c r="E3" s="38"/>
      <c r="F3" s="38"/>
      <c r="G3" s="10"/>
      <c r="H3" s="10"/>
    </row>
    <row r="4" spans="1:18" customFormat="1" ht="29.25" customHeight="1" x14ac:dyDescent="0.3">
      <c r="A4" s="26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3">
      <c r="A5" s="26"/>
      <c r="B5" s="14">
        <f>IF(DAY(MaySun1)=1,"",IF(AND(YEAR(MaySun1+1)=CalendarYear,MONTH(MaySun1+1)=5),MaySun1+1,""))</f>
        <v>42856</v>
      </c>
      <c r="C5" s="14">
        <f>IF(DAY(MaySun1)=1,"",IF(AND(YEAR(MaySun1+2)=CalendarYear,MONTH(MaySun1+2)=5),MaySun1+2,""))</f>
        <v>42857</v>
      </c>
      <c r="D5" s="14">
        <f>IF(DAY(MaySun1)=1,"",IF(AND(YEAR(MaySun1+3)=CalendarYear,MONTH(MaySun1+3)=5),MaySun1+3,""))</f>
        <v>42858</v>
      </c>
      <c r="E5" s="14">
        <f>IF(DAY(MaySun1)=1,"",IF(AND(YEAR(MaySun1+4)=CalendarYear,MONTH(MaySun1+4)=5),MaySun1+4,""))</f>
        <v>42859</v>
      </c>
      <c r="F5" s="14">
        <f>IF(DAY(MaySun1)=1,"",IF(AND(YEAR(MaySun1+5)=CalendarYear,MONTH(MaySun1+5)=5),MaySun1+5,""))</f>
        <v>42860</v>
      </c>
      <c r="G5" s="14">
        <f>IF(DAY(MaySun1)=1,"",IF(AND(YEAR(MaySun1+6)=CalendarYear,MONTH(MaySun1+6)=5),MaySun1+6,""))</f>
        <v>42861</v>
      </c>
      <c r="H5" s="14">
        <f>IF(DAY(MaySun1)=1,IF(AND(YEAR(MaySun1)=CalendarYear,MONTH(MaySun1)=5),MaySun1,""),IF(AND(YEAR(MaySun1+7)=CalendarYear,MONTH(MaySun1+7)=5),MaySun1+7,""))</f>
        <v>42862</v>
      </c>
      <c r="I5" s="3"/>
      <c r="K5" s="1"/>
      <c r="L5" s="1"/>
      <c r="M5" s="1"/>
      <c r="Q5" s="2"/>
      <c r="R5" s="1"/>
    </row>
    <row r="6" spans="1:18" s="2" customFormat="1" ht="55.5" customHeight="1" x14ac:dyDescent="0.3">
      <c r="A6" s="26"/>
      <c r="B6" s="16"/>
      <c r="C6" s="16"/>
      <c r="D6" s="30" t="s">
        <v>11</v>
      </c>
      <c r="E6" s="16"/>
      <c r="F6" s="16"/>
      <c r="G6" s="17"/>
      <c r="H6" s="17"/>
      <c r="I6" s="3"/>
    </row>
    <row r="7" spans="1:18" ht="15" customHeight="1" x14ac:dyDescent="0.3">
      <c r="A7" s="26"/>
      <c r="B7" s="18">
        <f>IF(DAY(MaySun1)=1,IF(AND(YEAR(MaySun1+1)=CalendarYear,MONTH(MaySun1+1)=5),MaySun1+1,""),IF(AND(YEAR(MaySun1+8)=CalendarYear,MONTH(MaySun1+8)=5),MaySun1+8,""))</f>
        <v>42863</v>
      </c>
      <c r="C7" s="18">
        <f>IF(DAY(MaySun1)=1,IF(AND(YEAR(MaySun1+2)=CalendarYear,MONTH(MaySun1+2)=5),MaySun1+2,""),IF(AND(YEAR(MaySun1+9)=CalendarYear,MONTH(MaySun1+9)=5),MaySun1+9,""))</f>
        <v>42864</v>
      </c>
      <c r="D7" s="18">
        <f>IF(DAY(MaySun1)=1,IF(AND(YEAR(MaySun1+3)=CalendarYear,MONTH(MaySun1+3)=5),MaySun1+3,""),IF(AND(YEAR(MaySun1+10)=CalendarYear,MONTH(MaySun1+10)=5),MaySun1+10,""))</f>
        <v>42865</v>
      </c>
      <c r="E7" s="18">
        <f>IF(DAY(MaySun1)=1,IF(AND(YEAR(MaySun1+4)=CalendarYear,MONTH(MaySun1+4)=5),MaySun1+4,""),IF(AND(YEAR(MaySun1+11)=CalendarYear,MONTH(MaySun1+11)=5),MaySun1+11,""))</f>
        <v>42866</v>
      </c>
      <c r="F7" s="18">
        <f>IF(DAY(MaySun1)=1,IF(AND(YEAR(MaySun1+5)=CalendarYear,MONTH(MaySun1+5)=5),MaySun1+5,""),IF(AND(YEAR(MaySun1+12)=CalendarYear,MONTH(MaySun1+12)=5),MaySun1+12,""))</f>
        <v>42867</v>
      </c>
      <c r="G7" s="18">
        <f>IF(DAY(MaySun1)=1,IF(AND(YEAR(MaySun1+6)=CalendarYear,MONTH(MaySun1+6)=5),MaySun1+6,""),IF(AND(YEAR(MaySun1+13)=CalendarYear,MONTH(MaySun1+13)=5),MaySun1+13,""))</f>
        <v>42868</v>
      </c>
      <c r="H7" s="18">
        <f>IF(DAY(MaySun1)=1,IF(AND(YEAR(MaySun1+7)=CalendarYear,MONTH(MaySun1+7)=5),MaySun1+7,""),IF(AND(YEAR(MaySun1+14)=CalendarYear,MONTH(MaySun1+14)=5),MaySun1+14,""))</f>
        <v>42869</v>
      </c>
      <c r="I7" s="3"/>
    </row>
    <row r="8" spans="1:18" ht="55.5" customHeight="1" x14ac:dyDescent="0.3">
      <c r="A8" s="26"/>
      <c r="B8" s="19"/>
      <c r="C8" s="19"/>
      <c r="D8" s="24" t="s">
        <v>33</v>
      </c>
      <c r="E8" s="19"/>
      <c r="F8" s="19"/>
      <c r="G8" s="31" t="s">
        <v>16</v>
      </c>
      <c r="H8" s="20"/>
      <c r="I8" s="3"/>
    </row>
    <row r="9" spans="1:18" ht="15" customHeight="1" x14ac:dyDescent="0.3">
      <c r="A9" s="26"/>
      <c r="B9" s="21">
        <f>IF(DAY(MaySun1)=1,IF(AND(YEAR(MaySun1+8)=CalendarYear,MONTH(MaySun1+8)=5),MaySun1+8,""),IF(AND(YEAR(MaySun1+15)=CalendarYear,MONTH(MaySun1+15)=5),MaySun1+15,""))</f>
        <v>42870</v>
      </c>
      <c r="C9" s="21">
        <f>IF(DAY(MaySun1)=1,IF(AND(YEAR(MaySun1+9)=CalendarYear,MONTH(MaySun1+9)=5),MaySun1+9,""),IF(AND(YEAR(MaySun1+16)=CalendarYear,MONTH(MaySun1+16)=5),MaySun1+16,""))</f>
        <v>42871</v>
      </c>
      <c r="D9" s="21">
        <f>IF(DAY(MaySun1)=1,IF(AND(YEAR(MaySun1+10)=CalendarYear,MONTH(MaySun1+10)=5),MaySun1+10,""),IF(AND(YEAR(MaySun1+17)=CalendarYear,MONTH(MaySun1+17)=5),MaySun1+17,""))</f>
        <v>42872</v>
      </c>
      <c r="E9" s="21">
        <f>IF(DAY(MaySun1)=1,IF(AND(YEAR(MaySun1+11)=CalendarYear,MONTH(MaySun1+11)=5),MaySun1+11,""),IF(AND(YEAR(MaySun1+18)=CalendarYear,MONTH(MaySun1+18)=5),MaySun1+18,""))</f>
        <v>42873</v>
      </c>
      <c r="F9" s="21">
        <f>IF(DAY(MaySun1)=1,IF(AND(YEAR(MaySun1+12)=CalendarYear,MONTH(MaySun1+12)=5),MaySun1+12,""),IF(AND(YEAR(MaySun1+19)=CalendarYear,MONTH(MaySun1+19)=5),MaySun1+19,""))</f>
        <v>42874</v>
      </c>
      <c r="G9" s="21">
        <f>IF(DAY(MaySun1)=1,IF(AND(YEAR(MaySun1+13)=CalendarYear,MONTH(MaySun1+13)=5),MaySun1+13,""),IF(AND(YEAR(MaySun1+20)=CalendarYear,MONTH(MaySun1+20)=5),MaySun1+20,""))</f>
        <v>42875</v>
      </c>
      <c r="H9" s="21">
        <f>IF(DAY(MaySun1)=1,IF(AND(YEAR(MaySun1+14)=CalendarYear,MONTH(MaySun1+14)=5),MaySun1+14,""),IF(AND(YEAR(MaySun1+21)=CalendarYear,MONTH(MaySun1+21)=5),MaySun1+21,""))</f>
        <v>42876</v>
      </c>
      <c r="I9" s="3"/>
    </row>
    <row r="10" spans="1:18" ht="55.5" customHeight="1" x14ac:dyDescent="0.3">
      <c r="A10" s="26"/>
      <c r="B10" s="30" t="s">
        <v>14</v>
      </c>
      <c r="C10" s="16"/>
      <c r="D10" s="30" t="s">
        <v>13</v>
      </c>
      <c r="E10" s="30" t="s">
        <v>37</v>
      </c>
      <c r="F10" s="16"/>
      <c r="G10" s="17"/>
      <c r="H10" s="17"/>
      <c r="I10" s="3"/>
    </row>
    <row r="11" spans="1:18" ht="15" customHeight="1" x14ac:dyDescent="0.3">
      <c r="A11" s="26"/>
      <c r="B11" s="22">
        <f>IF(DAY(MaySun1)=1,IF(AND(YEAR(MaySun1+15)=CalendarYear,MONTH(MaySun1+15)=5),MaySun1+15,""),IF(AND(YEAR(MaySun1+22)=CalendarYear,MONTH(MaySun1+22)=5),MaySun1+22,""))</f>
        <v>42877</v>
      </c>
      <c r="C11" s="22">
        <f>IF(DAY(MaySun1)=1,IF(AND(YEAR(MaySun1+16)=CalendarYear,MONTH(MaySun1+16)=5),MaySun1+16,""),IF(AND(YEAR(MaySun1+23)=CalendarYear,MONTH(MaySun1+23)=5),MaySun1+23,""))</f>
        <v>42878</v>
      </c>
      <c r="D11" s="22">
        <f>IF(DAY(MaySun1)=1,IF(AND(YEAR(MaySun1+17)=CalendarYear,MONTH(MaySun1+17)=5),MaySun1+17,""),IF(AND(YEAR(MaySun1+24)=CalendarYear,MONTH(MaySun1+24)=5),MaySun1+24,""))</f>
        <v>42879</v>
      </c>
      <c r="E11" s="22">
        <f>IF(DAY(MaySun1)=1,IF(AND(YEAR(MaySun1+18)=CalendarYear,MONTH(MaySun1+18)=5),MaySun1+18,""),IF(AND(YEAR(MaySun1+25)=CalendarYear,MONTH(MaySun1+25)=5),MaySun1+25,""))</f>
        <v>42880</v>
      </c>
      <c r="F11" s="22">
        <f>IF(DAY(MaySun1)=1,IF(AND(YEAR(MaySun1+19)=CalendarYear,MONTH(MaySun1+19)=5),MaySun1+19,""),IF(AND(YEAR(MaySun1+26)=CalendarYear,MONTH(MaySun1+26)=5),MaySun1+26,""))</f>
        <v>42881</v>
      </c>
      <c r="G11" s="22">
        <f>IF(DAY(MaySun1)=1,IF(AND(YEAR(MaySun1+20)=CalendarYear,MONTH(MaySun1+20)=5),MaySun1+20,""),IF(AND(YEAR(MaySun1+27)=CalendarYear,MONTH(MaySun1+27)=5),MaySun1+27,""))</f>
        <v>42882</v>
      </c>
      <c r="H11" s="22">
        <f>IF(DAY(MaySun1)=1,IF(AND(YEAR(MaySun1+21)=CalendarYear,MONTH(MaySun1+21)=5),MaySun1+21,""),IF(AND(YEAR(MaySun1+28)=CalendarYear,MONTH(MaySun1+28)=5),MaySun1+28,""))</f>
        <v>42883</v>
      </c>
      <c r="I11" s="3"/>
    </row>
    <row r="12" spans="1:18" ht="55.5" customHeight="1" x14ac:dyDescent="0.3">
      <c r="A12" s="26"/>
      <c r="B12" s="19"/>
      <c r="C12" s="19"/>
      <c r="D12" s="19"/>
      <c r="E12" s="19"/>
      <c r="F12" s="19"/>
      <c r="G12" s="20"/>
      <c r="H12" s="20"/>
      <c r="I12" s="3"/>
    </row>
    <row r="13" spans="1:18" ht="15" customHeight="1" x14ac:dyDescent="0.3">
      <c r="A13" s="26"/>
      <c r="B13" s="21">
        <f>IF(DAY(MaySun1)=1,IF(AND(YEAR(MaySun1+22)=CalendarYear,MONTH(MaySun1+22)=5),MaySun1+22,""),IF(AND(YEAR(MaySun1+29)=CalendarYear,MONTH(MaySun1+29)=5),MaySun1+29,""))</f>
        <v>42884</v>
      </c>
      <c r="C13" s="21">
        <f>IF(DAY(MaySun1)=1,IF(AND(YEAR(MaySun1+23)=CalendarYear,MONTH(MaySun1+23)=5),MaySun1+23,""),IF(AND(YEAR(MaySun1+30)=CalendarYear,MONTH(MaySun1+30)=5),MaySun1+30,""))</f>
        <v>42885</v>
      </c>
      <c r="D13" s="21">
        <f>IF(DAY(MaySun1)=1,IF(AND(YEAR(MaySun1+24)=CalendarYear,MONTH(MaySun1+24)=5),MaySun1+24,""),IF(AND(YEAR(MaySun1+31)=CalendarYear,MONTH(MaySun1+31)=5),MaySun1+31,""))</f>
        <v>42886</v>
      </c>
      <c r="E13" s="21" t="str">
        <f>IF(DAY(MaySun1)=1,IF(AND(YEAR(MaySun1+25)=CalendarYear,MONTH(MaySun1+25)=5),MaySun1+25,""),IF(AND(YEAR(MaySun1+32)=CalendarYear,MONTH(MaySun1+32)=5),MaySun1+32,""))</f>
        <v/>
      </c>
      <c r="F13" s="21" t="str">
        <f>IF(DAY(MaySun1)=1,IF(AND(YEAR(MaySun1+26)=CalendarYear,MONTH(MaySun1+26)=5),MaySun1+26,""),IF(AND(YEAR(MaySun1+33)=CalendarYear,MONTH(MaySun1+33)=5),MaySun1+33,""))</f>
        <v/>
      </c>
      <c r="G13" s="21" t="str">
        <f>IF(DAY(MaySun1)=1,IF(AND(YEAR(MaySun1+27)=CalendarYear,MONTH(MaySun1+27)=5),MaySun1+27,""),IF(AND(YEAR(MaySun1+34)=CalendarYear,MONTH(MaySun1+34)=5),MaySun1+34,""))</f>
        <v/>
      </c>
      <c r="H13" s="21" t="str">
        <f>IF(DAY(MaySun1)=1,IF(AND(YEAR(MaySun1+28)=CalendarYear,MONTH(MaySun1+28)=5),MaySun1+28,""),IF(AND(YEAR(MaySun1+35)=CalendarYear,MONTH(MaySun1+35)=5),MaySun1+35,""))</f>
        <v/>
      </c>
      <c r="I13" s="3"/>
    </row>
    <row r="14" spans="1:18" ht="55.5" customHeight="1" x14ac:dyDescent="0.3">
      <c r="A14" s="26"/>
      <c r="B14" s="16"/>
      <c r="C14" s="16"/>
      <c r="D14" s="16"/>
      <c r="E14" s="16"/>
      <c r="F14" s="16"/>
      <c r="G14" s="17"/>
      <c r="H14" s="17"/>
      <c r="I14" s="3"/>
    </row>
    <row r="15" spans="1:18" ht="15" customHeight="1" x14ac:dyDescent="0.3">
      <c r="A15" s="26"/>
      <c r="B15" s="22" t="str">
        <f>IF(DAY(MaySun1)=1,IF(AND(YEAR(MaySun1+29)=CalendarYear,MONTH(MaySun1+29)=5),MaySun1+29,""),IF(AND(YEAR(MaySun1+36)=CalendarYear,MONTH(MaySun1+36)=5),MaySun1+36,""))</f>
        <v/>
      </c>
      <c r="C15" s="23" t="str">
        <f>IF(DAY(MaySun1)=1,IF(AND(YEAR(MaySun1+30)=CalendarYear,MONTH(MaySun1+30)=5),MaySun1+30,""),IF(AND(YEAR(MaySun1+37)=CalendarYear,MONTH(MaySun1+37)=5),MaySun1+37,""))</f>
        <v/>
      </c>
      <c r="D15" s="35" t="s">
        <v>7</v>
      </c>
      <c r="E15" s="36"/>
      <c r="F15" s="36"/>
      <c r="G15" s="36"/>
      <c r="H15" s="37"/>
      <c r="I15" s="3"/>
    </row>
    <row r="16" spans="1:18" ht="55.5" customHeight="1" x14ac:dyDescent="0.3">
      <c r="A16" s="26"/>
      <c r="B16" s="19"/>
      <c r="C16" s="19"/>
      <c r="D16" s="39" t="s">
        <v>15</v>
      </c>
      <c r="E16" s="33"/>
      <c r="F16" s="33"/>
      <c r="G16" s="33"/>
      <c r="H16" s="34"/>
      <c r="I16" s="3"/>
    </row>
    <row r="17" spans="1:8" ht="17.25" customHeight="1" x14ac:dyDescent="0.3">
      <c r="A17" s="10"/>
      <c r="B17" s="10"/>
      <c r="C17" s="10"/>
      <c r="D17" s="10"/>
      <c r="E17" s="10"/>
      <c r="F17" s="10"/>
      <c r="G17" s="10"/>
      <c r="H17" s="10"/>
    </row>
    <row r="19" spans="1:8" ht="21" customHeight="1" x14ac:dyDescent="0.3">
      <c r="C19" s="6"/>
      <c r="D19" s="5"/>
      <c r="E19" s="4"/>
    </row>
    <row r="20" spans="1:8" ht="19.5" customHeight="1" x14ac:dyDescent="0.3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87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E10" sqref="E10"/>
    </sheetView>
  </sheetViews>
  <sheetFormatPr defaultColWidth="6.69140625" defaultRowHeight="14" x14ac:dyDescent="0.3"/>
  <cols>
    <col min="1" max="1" width="3.07421875" style="1" customWidth="1"/>
    <col min="2" max="9" width="13.765625" style="1" customWidth="1"/>
    <col min="10" max="10" width="12.69140625" style="1" customWidth="1"/>
    <col min="11" max="11" width="2.07421875" style="1" customWidth="1"/>
    <col min="12" max="12" width="11.765625" style="1" customWidth="1"/>
    <col min="13" max="13" width="11.3046875" style="1" customWidth="1"/>
    <col min="14" max="16384" width="6.69140625" style="1"/>
  </cols>
  <sheetData>
    <row r="1" spans="1:18" ht="15" x14ac:dyDescent="0.3">
      <c r="A1"/>
    </row>
    <row r="2" spans="1:18" ht="26.25" customHeight="1" x14ac:dyDescent="0.3">
      <c r="A2" s="26"/>
      <c r="B2" s="10"/>
      <c r="C2" s="10"/>
      <c r="D2" s="10"/>
      <c r="E2" s="10"/>
      <c r="F2" s="10"/>
      <c r="G2" s="10"/>
      <c r="H2" s="10"/>
    </row>
    <row r="3" spans="1:18" ht="57.75" customHeight="1" x14ac:dyDescent="0.3">
      <c r="A3" s="26"/>
      <c r="B3" s="38" t="str">
        <f>UPPER(TEXT(DATE(CalendarYear,6,1),"mmmm yyyy"))</f>
        <v>JUNE 2017</v>
      </c>
      <c r="C3" s="38"/>
      <c r="D3" s="38"/>
      <c r="E3" s="38"/>
      <c r="F3" s="38"/>
      <c r="G3" s="10"/>
      <c r="H3" s="10"/>
    </row>
    <row r="4" spans="1:18" customFormat="1" ht="29.25" customHeight="1" x14ac:dyDescent="0.3">
      <c r="A4" s="26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3">
      <c r="A5" s="26"/>
      <c r="B5" s="14" t="str">
        <f>IF(DAY(JunSun1)=1,"",IF(AND(YEAR(JunSun1+1)=CalendarYear,MONTH(JunSun1+1)=6),JunSun1+1,""))</f>
        <v/>
      </c>
      <c r="C5" s="14" t="str">
        <f>IF(DAY(JunSun1)=1,"",IF(AND(YEAR(JunSun1+2)=CalendarYear,MONTH(JunSun1+2)=6),JunSun1+2,""))</f>
        <v/>
      </c>
      <c r="D5" s="14" t="str">
        <f>IF(DAY(JunSun1)=1,"",IF(AND(YEAR(JunSun1+3)=CalendarYear,MONTH(JunSun1+3)=6),JunSun1+3,""))</f>
        <v/>
      </c>
      <c r="E5" s="14">
        <f>IF(DAY(JunSun1)=1,"",IF(AND(YEAR(JunSun1+4)=CalendarYear,MONTH(JunSun1+4)=6),JunSun1+4,""))</f>
        <v>42887</v>
      </c>
      <c r="F5" s="14">
        <f>IF(DAY(JunSun1)=1,"",IF(AND(YEAR(JunSun1+5)=CalendarYear,MONTH(JunSun1+5)=6),JunSun1+5,""))</f>
        <v>42888</v>
      </c>
      <c r="G5" s="14">
        <f>IF(DAY(JunSun1)=1,"",IF(AND(YEAR(JunSun1+6)=CalendarYear,MONTH(JunSun1+6)=6),JunSun1+6,""))</f>
        <v>42889</v>
      </c>
      <c r="H5" s="14">
        <f>IF(DAY(JunSun1)=1,IF(AND(YEAR(JunSun1)=CalendarYear,MONTH(JunSun1)=6),JunSun1,""),IF(AND(YEAR(JunSun1+7)=CalendarYear,MONTH(JunSun1+7)=6),JunSun1+7,""))</f>
        <v>42890</v>
      </c>
      <c r="I5" s="3"/>
      <c r="K5" s="1"/>
      <c r="L5" s="1"/>
      <c r="M5" s="1"/>
      <c r="Q5" s="2"/>
      <c r="R5" s="1"/>
    </row>
    <row r="6" spans="1:18" s="2" customFormat="1" ht="55.5" customHeight="1" x14ac:dyDescent="0.3">
      <c r="A6" s="26"/>
      <c r="B6" s="16"/>
      <c r="C6" s="16"/>
      <c r="D6" s="16"/>
      <c r="E6" s="30" t="s">
        <v>17</v>
      </c>
      <c r="F6" s="16"/>
      <c r="G6" s="17"/>
      <c r="H6" s="17"/>
      <c r="I6" s="3"/>
    </row>
    <row r="7" spans="1:18" ht="15" customHeight="1" x14ac:dyDescent="0.3">
      <c r="A7" s="26"/>
      <c r="B7" s="18">
        <f>IF(DAY(JunSun1)=1,IF(AND(YEAR(JunSun1+1)=CalendarYear,MONTH(JunSun1+1)=6),JunSun1+1,""),IF(AND(YEAR(JunSun1+8)=CalendarYear,MONTH(JunSun1+8)=6),JunSun1+8,""))</f>
        <v>42891</v>
      </c>
      <c r="C7" s="18">
        <f>IF(DAY(JunSun1)=1,IF(AND(YEAR(JunSun1+2)=CalendarYear,MONTH(JunSun1+2)=6),JunSun1+2,""),IF(AND(YEAR(JunSun1+9)=CalendarYear,MONTH(JunSun1+9)=6),JunSun1+9,""))</f>
        <v>42892</v>
      </c>
      <c r="D7" s="18">
        <f>IF(DAY(JunSun1)=1,IF(AND(YEAR(JunSun1+3)=CalendarYear,MONTH(JunSun1+3)=6),JunSun1+3,""),IF(AND(YEAR(JunSun1+10)=CalendarYear,MONTH(JunSun1+10)=6),JunSun1+10,""))</f>
        <v>42893</v>
      </c>
      <c r="E7" s="18">
        <f>IF(DAY(JunSun1)=1,IF(AND(YEAR(JunSun1+4)=CalendarYear,MONTH(JunSun1+4)=6),JunSun1+4,""),IF(AND(YEAR(JunSun1+11)=CalendarYear,MONTH(JunSun1+11)=6),JunSun1+11,""))</f>
        <v>42894</v>
      </c>
      <c r="F7" s="18">
        <f>IF(DAY(JunSun1)=1,IF(AND(YEAR(JunSun1+5)=CalendarYear,MONTH(JunSun1+5)=6),JunSun1+5,""),IF(AND(YEAR(JunSun1+12)=CalendarYear,MONTH(JunSun1+12)=6),JunSun1+12,""))</f>
        <v>42895</v>
      </c>
      <c r="G7" s="18">
        <f>IF(DAY(JunSun1)=1,IF(AND(YEAR(JunSun1+6)=CalendarYear,MONTH(JunSun1+6)=6),JunSun1+6,""),IF(AND(YEAR(JunSun1+13)=CalendarYear,MONTH(JunSun1+13)=6),JunSun1+13,""))</f>
        <v>42896</v>
      </c>
      <c r="H7" s="18">
        <f>IF(DAY(JunSun1)=1,IF(AND(YEAR(JunSun1+7)=CalendarYear,MONTH(JunSun1+7)=6),JunSun1+7,""),IF(AND(YEAR(JunSun1+14)=CalendarYear,MONTH(JunSun1+14)=6),JunSun1+14,""))</f>
        <v>42897</v>
      </c>
      <c r="I7" s="3"/>
    </row>
    <row r="8" spans="1:18" ht="55.5" customHeight="1" x14ac:dyDescent="0.3">
      <c r="A8" s="26"/>
      <c r="B8" s="19"/>
      <c r="C8" s="19"/>
      <c r="D8" s="24" t="s">
        <v>11</v>
      </c>
      <c r="E8" s="19"/>
      <c r="F8" s="19"/>
      <c r="G8" s="20"/>
      <c r="H8" s="20"/>
      <c r="I8" s="3"/>
    </row>
    <row r="9" spans="1:18" ht="15" customHeight="1" x14ac:dyDescent="0.3">
      <c r="A9" s="26"/>
      <c r="B9" s="21">
        <f>IF(DAY(JunSun1)=1,IF(AND(YEAR(JunSun1+8)=CalendarYear,MONTH(JunSun1+8)=6),JunSun1+8,""),IF(AND(YEAR(JunSun1+15)=CalendarYear,MONTH(JunSun1+15)=6),JunSun1+15,""))</f>
        <v>42898</v>
      </c>
      <c r="C9" s="21">
        <f>IF(DAY(JunSun1)=1,IF(AND(YEAR(JunSun1+9)=CalendarYear,MONTH(JunSun1+9)=6),JunSun1+9,""),IF(AND(YEAR(JunSun1+16)=CalendarYear,MONTH(JunSun1+16)=6),JunSun1+16,""))</f>
        <v>42899</v>
      </c>
      <c r="D9" s="21">
        <f>IF(DAY(JunSun1)=1,IF(AND(YEAR(JunSun1+10)=CalendarYear,MONTH(JunSun1+10)=6),JunSun1+10,""),IF(AND(YEAR(JunSun1+17)=CalendarYear,MONTH(JunSun1+17)=6),JunSun1+17,""))</f>
        <v>42900</v>
      </c>
      <c r="E9" s="21">
        <f>IF(DAY(JunSun1)=1,IF(AND(YEAR(JunSun1+11)=CalendarYear,MONTH(JunSun1+11)=6),JunSun1+11,""),IF(AND(YEAR(JunSun1+18)=CalendarYear,MONTH(JunSun1+18)=6),JunSun1+18,""))</f>
        <v>42901</v>
      </c>
      <c r="F9" s="21">
        <f>IF(DAY(JunSun1)=1,IF(AND(YEAR(JunSun1+12)=CalendarYear,MONTH(JunSun1+12)=6),JunSun1+12,""),IF(AND(YEAR(JunSun1+19)=CalendarYear,MONTH(JunSun1+19)=6),JunSun1+19,""))</f>
        <v>42902</v>
      </c>
      <c r="G9" s="21">
        <f>IF(DAY(JunSun1)=1,IF(AND(YEAR(JunSun1+13)=CalendarYear,MONTH(JunSun1+13)=6),JunSun1+13,""),IF(AND(YEAR(JunSun1+20)=CalendarYear,MONTH(JunSun1+20)=6),JunSun1+20,""))</f>
        <v>42903</v>
      </c>
      <c r="H9" s="21">
        <f>IF(DAY(JunSun1)=1,IF(AND(YEAR(JunSun1+14)=CalendarYear,MONTH(JunSun1+14)=6),JunSun1+14,""),IF(AND(YEAR(JunSun1+21)=CalendarYear,MONTH(JunSun1+21)=6),JunSun1+21,""))</f>
        <v>42904</v>
      </c>
      <c r="I9" s="3"/>
    </row>
    <row r="10" spans="1:18" ht="55.5" customHeight="1" x14ac:dyDescent="0.3">
      <c r="A10" s="26"/>
      <c r="B10" s="16"/>
      <c r="C10" s="16"/>
      <c r="D10" s="30" t="s">
        <v>33</v>
      </c>
      <c r="E10" s="30" t="s">
        <v>37</v>
      </c>
      <c r="F10" s="16"/>
      <c r="G10" s="17"/>
      <c r="H10" s="17"/>
      <c r="I10" s="3"/>
    </row>
    <row r="11" spans="1:18" ht="15" customHeight="1" x14ac:dyDescent="0.3">
      <c r="A11" s="26"/>
      <c r="B11" s="22">
        <f>IF(DAY(JunSun1)=1,IF(AND(YEAR(JunSun1+15)=CalendarYear,MONTH(JunSun1+15)=6),JunSun1+15,""),IF(AND(YEAR(JunSun1+22)=CalendarYear,MONTH(JunSun1+22)=6),JunSun1+22,""))</f>
        <v>42905</v>
      </c>
      <c r="C11" s="22">
        <f>IF(DAY(JunSun1)=1,IF(AND(YEAR(JunSun1+16)=CalendarYear,MONTH(JunSun1+16)=6),JunSun1+16,""),IF(AND(YEAR(JunSun1+23)=CalendarYear,MONTH(JunSun1+23)=6),JunSun1+23,""))</f>
        <v>42906</v>
      </c>
      <c r="D11" s="22">
        <f>IF(DAY(JunSun1)=1,IF(AND(YEAR(JunSun1+17)=CalendarYear,MONTH(JunSun1+17)=6),JunSun1+17,""),IF(AND(YEAR(JunSun1+24)=CalendarYear,MONTH(JunSun1+24)=6),JunSun1+24,""))</f>
        <v>42907</v>
      </c>
      <c r="E11" s="22">
        <f>IF(DAY(JunSun1)=1,IF(AND(YEAR(JunSun1+18)=CalendarYear,MONTH(JunSun1+18)=6),JunSun1+18,""),IF(AND(YEAR(JunSun1+25)=CalendarYear,MONTH(JunSun1+25)=6),JunSun1+25,""))</f>
        <v>42908</v>
      </c>
      <c r="F11" s="22">
        <f>IF(DAY(JunSun1)=1,IF(AND(YEAR(JunSun1+19)=CalendarYear,MONTH(JunSun1+19)=6),JunSun1+19,""),IF(AND(YEAR(JunSun1+26)=CalendarYear,MONTH(JunSun1+26)=6),JunSun1+26,""))</f>
        <v>42909</v>
      </c>
      <c r="G11" s="22">
        <f>IF(DAY(JunSun1)=1,IF(AND(YEAR(JunSun1+20)=CalendarYear,MONTH(JunSun1+20)=6),JunSun1+20,""),IF(AND(YEAR(JunSun1+27)=CalendarYear,MONTH(JunSun1+27)=6),JunSun1+27,""))</f>
        <v>42910</v>
      </c>
      <c r="H11" s="22">
        <f>IF(DAY(JunSun1)=1,IF(AND(YEAR(JunSun1+21)=CalendarYear,MONTH(JunSun1+21)=6),JunSun1+21,""),IF(AND(YEAR(JunSun1+28)=CalendarYear,MONTH(JunSun1+28)=6),JunSun1+28,""))</f>
        <v>42911</v>
      </c>
      <c r="I11" s="3"/>
    </row>
    <row r="12" spans="1:18" ht="55.5" customHeight="1" x14ac:dyDescent="0.3">
      <c r="A12" s="26"/>
      <c r="B12" s="19"/>
      <c r="C12" s="19"/>
      <c r="D12" s="24" t="s">
        <v>13</v>
      </c>
      <c r="E12" s="19"/>
      <c r="F12" s="19"/>
      <c r="G12" s="20"/>
      <c r="H12" s="20"/>
      <c r="I12" s="3"/>
    </row>
    <row r="13" spans="1:18" ht="15" customHeight="1" x14ac:dyDescent="0.3">
      <c r="A13" s="26"/>
      <c r="B13" s="21">
        <f>IF(DAY(JunSun1)=1,IF(AND(YEAR(JunSun1+22)=CalendarYear,MONTH(JunSun1+22)=6),JunSun1+22,""),IF(AND(YEAR(JunSun1+29)=CalendarYear,MONTH(JunSun1+29)=6),JunSun1+29,""))</f>
        <v>42912</v>
      </c>
      <c r="C13" s="21">
        <f>IF(DAY(JunSun1)=1,IF(AND(YEAR(JunSun1+23)=CalendarYear,MONTH(JunSun1+23)=6),JunSun1+23,""),IF(AND(YEAR(JunSun1+30)=CalendarYear,MONTH(JunSun1+30)=6),JunSun1+30,""))</f>
        <v>42913</v>
      </c>
      <c r="D13" s="21">
        <f>IF(DAY(JunSun1)=1,IF(AND(YEAR(JunSun1+24)=CalendarYear,MONTH(JunSun1+24)=6),JunSun1+24,""),IF(AND(YEAR(JunSun1+31)=CalendarYear,MONTH(JunSun1+31)=6),JunSun1+31,""))</f>
        <v>42914</v>
      </c>
      <c r="E13" s="21">
        <f>IF(DAY(JunSun1)=1,IF(AND(YEAR(JunSun1+25)=CalendarYear,MONTH(JunSun1+25)=6),JunSun1+25,""),IF(AND(YEAR(JunSun1+32)=CalendarYear,MONTH(JunSun1+32)=6),JunSun1+32,""))</f>
        <v>42915</v>
      </c>
      <c r="F13" s="21">
        <f>IF(DAY(JunSun1)=1,IF(AND(YEAR(JunSun1+26)=CalendarYear,MONTH(JunSun1+26)=6),JunSun1+26,""),IF(AND(YEAR(JunSun1+33)=CalendarYear,MONTH(JunSun1+33)=6),JunSun1+33,""))</f>
        <v>42916</v>
      </c>
      <c r="G13" s="21" t="str">
        <f>IF(DAY(JunSun1)=1,IF(AND(YEAR(JunSun1+27)=CalendarYear,MONTH(JunSun1+27)=6),JunSun1+27,""),IF(AND(YEAR(JunSun1+34)=CalendarYear,MONTH(JunSun1+34)=6),JunSun1+34,""))</f>
        <v/>
      </c>
      <c r="H13" s="21" t="str">
        <f>IF(DAY(JunSun1)=1,IF(AND(YEAR(JunSun1+28)=CalendarYear,MONTH(JunSun1+28)=6),JunSun1+28,""),IF(AND(YEAR(JunSun1+35)=CalendarYear,MONTH(JunSun1+35)=6),JunSun1+35,""))</f>
        <v/>
      </c>
      <c r="I13" s="3"/>
    </row>
    <row r="14" spans="1:18" ht="55.5" customHeight="1" x14ac:dyDescent="0.3">
      <c r="A14" s="26"/>
      <c r="B14" s="16"/>
      <c r="C14" s="16"/>
      <c r="D14" s="16"/>
      <c r="E14" s="16"/>
      <c r="F14" s="16"/>
      <c r="G14" s="17"/>
      <c r="H14" s="17"/>
      <c r="I14" s="3"/>
    </row>
    <row r="15" spans="1:18" ht="15" customHeight="1" x14ac:dyDescent="0.3">
      <c r="A15" s="26"/>
      <c r="B15" s="22" t="str">
        <f>IF(DAY(JunSun1)=1,IF(AND(YEAR(JunSun1+29)=CalendarYear,MONTH(JunSun1+29)=6),JunSun1+29,""),IF(AND(YEAR(JunSun1+36)=CalendarYear,MONTH(JunSun1+36)=6),JunSun1+36,""))</f>
        <v/>
      </c>
      <c r="C15" s="23" t="str">
        <f>IF(DAY(JunSun1)=1,IF(AND(YEAR(JunSun1+30)=CalendarYear,MONTH(JunSun1+30)=6),JunSun1+30,""),IF(AND(YEAR(JunSun1+37)=CalendarYear,MONTH(JunSun1+37)=6),JunSun1+37,""))</f>
        <v/>
      </c>
      <c r="D15" s="35" t="s">
        <v>7</v>
      </c>
      <c r="E15" s="36"/>
      <c r="F15" s="36"/>
      <c r="G15" s="36"/>
      <c r="H15" s="37"/>
      <c r="I15" s="3"/>
    </row>
    <row r="16" spans="1:18" ht="55.5" customHeight="1" x14ac:dyDescent="0.3">
      <c r="A16" s="26"/>
      <c r="B16" s="19"/>
      <c r="C16" s="19"/>
      <c r="D16" s="39" t="s">
        <v>18</v>
      </c>
      <c r="E16" s="33"/>
      <c r="F16" s="33"/>
      <c r="G16" s="33"/>
      <c r="H16" s="34"/>
      <c r="I16" s="3"/>
    </row>
    <row r="17" spans="1:8" ht="17.25" customHeight="1" x14ac:dyDescent="0.3">
      <c r="A17" s="10"/>
      <c r="B17" s="10"/>
      <c r="C17" s="10"/>
      <c r="D17" s="10"/>
      <c r="E17" s="10"/>
      <c r="F17" s="10"/>
      <c r="G17" s="10"/>
      <c r="H17" s="10"/>
    </row>
    <row r="18" spans="1:8" x14ac:dyDescent="0.3">
      <c r="A18" s="10"/>
      <c r="B18" s="10"/>
      <c r="C18" s="10"/>
      <c r="D18" s="10"/>
      <c r="E18" s="10"/>
      <c r="F18" s="10"/>
      <c r="G18" s="10"/>
      <c r="H18" s="10"/>
    </row>
    <row r="19" spans="1:8" ht="21" customHeight="1" x14ac:dyDescent="0.3">
      <c r="C19" s="6"/>
      <c r="D19" s="5"/>
      <c r="E19" s="4"/>
    </row>
    <row r="20" spans="1:8" ht="19.5" customHeight="1" x14ac:dyDescent="0.3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87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E12" sqref="E12"/>
    </sheetView>
  </sheetViews>
  <sheetFormatPr defaultColWidth="6.69140625" defaultRowHeight="14" x14ac:dyDescent="0.3"/>
  <cols>
    <col min="1" max="1" width="3.07421875" style="1" customWidth="1"/>
    <col min="2" max="9" width="13.765625" style="1" customWidth="1"/>
    <col min="10" max="10" width="12.69140625" style="1" customWidth="1"/>
    <col min="11" max="11" width="2.07421875" style="1" customWidth="1"/>
    <col min="12" max="12" width="11.765625" style="1" customWidth="1"/>
    <col min="13" max="13" width="11.3046875" style="1" customWidth="1"/>
    <col min="14" max="16384" width="6.69140625" style="1"/>
  </cols>
  <sheetData>
    <row r="1" spans="1:18" ht="15" x14ac:dyDescent="0.3">
      <c r="A1"/>
    </row>
    <row r="2" spans="1:18" ht="26.25" customHeight="1" x14ac:dyDescent="0.3">
      <c r="A2"/>
    </row>
    <row r="3" spans="1:18" ht="57.75" customHeight="1" x14ac:dyDescent="0.3">
      <c r="A3"/>
      <c r="B3" s="38" t="str">
        <f>UPPER(TEXT(DATE(CalendarYear,7,1),"mmmm yyyy"))</f>
        <v>JULY 2017</v>
      </c>
      <c r="C3" s="38"/>
      <c r="D3" s="38"/>
      <c r="E3" s="38"/>
      <c r="F3" s="38"/>
      <c r="G3" s="10"/>
    </row>
    <row r="4" spans="1:18" customFormat="1" ht="29.25" customHeight="1" x14ac:dyDescent="0.3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3">
      <c r="B5" s="14" t="str">
        <f>IF(DAY(JulSun1)=1,"",IF(AND(YEAR(JulSun1+1)=CalendarYear,MONTH(JulSun1+1)=7),JulSun1+1,""))</f>
        <v/>
      </c>
      <c r="C5" s="14" t="str">
        <f>IF(DAY(JulSun1)=1,"",IF(AND(YEAR(JulSun1+2)=CalendarYear,MONTH(JulSun1+2)=7),JulSun1+2,""))</f>
        <v/>
      </c>
      <c r="D5" s="14" t="str">
        <f>IF(DAY(JulSun1)=1,"",IF(AND(YEAR(JulSun1+3)=CalendarYear,MONTH(JulSun1+3)=7),JulSun1+3,""))</f>
        <v/>
      </c>
      <c r="E5" s="14" t="str">
        <f>IF(DAY(JulSun1)=1,"",IF(AND(YEAR(JulSun1+4)=CalendarYear,MONTH(JulSun1+4)=7),JulSun1+4,""))</f>
        <v/>
      </c>
      <c r="F5" s="14" t="str">
        <f>IF(DAY(JulSun1)=1,"",IF(AND(YEAR(JulSun1+5)=CalendarYear,MONTH(JulSun1+5)=7),JulSun1+5,""))</f>
        <v/>
      </c>
      <c r="G5" s="14">
        <f>IF(DAY(JulSun1)=1,"",IF(AND(YEAR(JulSun1+6)=CalendarYear,MONTH(JulSun1+6)=7),JulSun1+6,""))</f>
        <v>42917</v>
      </c>
      <c r="H5" s="14">
        <f>IF(DAY(JulSun1)=1,IF(AND(YEAR(JulSun1)=CalendarYear,MONTH(JulSun1)=7),JulSun1,""),IF(AND(YEAR(JulSun1+7)=CalendarYear,MONTH(JulSun1+7)=7),JulSun1+7,""))</f>
        <v>42918</v>
      </c>
      <c r="I5" s="3"/>
      <c r="K5" s="1"/>
      <c r="L5" s="1"/>
      <c r="M5" s="1"/>
      <c r="Q5" s="2"/>
      <c r="R5" s="1"/>
    </row>
    <row r="6" spans="1:18" s="2" customFormat="1" ht="55.5" customHeight="1" x14ac:dyDescent="0.3">
      <c r="A6"/>
      <c r="B6" s="16"/>
      <c r="C6" s="16"/>
      <c r="D6" s="16"/>
      <c r="E6" s="16"/>
      <c r="F6" s="16"/>
      <c r="G6" s="17"/>
      <c r="H6" s="17"/>
      <c r="I6" s="3"/>
    </row>
    <row r="7" spans="1:18" ht="15" customHeight="1" x14ac:dyDescent="0.3">
      <c r="A7"/>
      <c r="B7" s="18">
        <f>IF(DAY(JulSun1)=1,IF(AND(YEAR(JulSun1+1)=CalendarYear,MONTH(JulSun1+1)=7),JulSun1+1,""),IF(AND(YEAR(JulSun1+8)=CalendarYear,MONTH(JulSun1+8)=7),JulSun1+8,""))</f>
        <v>42919</v>
      </c>
      <c r="C7" s="18">
        <f>IF(DAY(JulSun1)=1,IF(AND(YEAR(JulSun1+2)=CalendarYear,MONTH(JulSun1+2)=7),JulSun1+2,""),IF(AND(YEAR(JulSun1+9)=CalendarYear,MONTH(JulSun1+9)=7),JulSun1+9,""))</f>
        <v>42920</v>
      </c>
      <c r="D7" s="18">
        <f>IF(DAY(JulSun1)=1,IF(AND(YEAR(JulSun1+3)=CalendarYear,MONTH(JulSun1+3)=7),JulSun1+3,""),IF(AND(YEAR(JulSun1+10)=CalendarYear,MONTH(JulSun1+10)=7),JulSun1+10,""))</f>
        <v>42921</v>
      </c>
      <c r="E7" s="18">
        <f>IF(DAY(JulSun1)=1,IF(AND(YEAR(JulSun1+4)=CalendarYear,MONTH(JulSun1+4)=7),JulSun1+4,""),IF(AND(YEAR(JulSun1+11)=CalendarYear,MONTH(JulSun1+11)=7),JulSun1+11,""))</f>
        <v>42922</v>
      </c>
      <c r="F7" s="18">
        <f>IF(DAY(JulSun1)=1,IF(AND(YEAR(JulSun1+5)=CalendarYear,MONTH(JulSun1+5)=7),JulSun1+5,""),IF(AND(YEAR(JulSun1+12)=CalendarYear,MONTH(JulSun1+12)=7),JulSun1+12,""))</f>
        <v>42923</v>
      </c>
      <c r="G7" s="18">
        <f>IF(DAY(JulSun1)=1,IF(AND(YEAR(JulSun1+6)=CalendarYear,MONTH(JulSun1+6)=7),JulSun1+6,""),IF(AND(YEAR(JulSun1+13)=CalendarYear,MONTH(JulSun1+13)=7),JulSun1+13,""))</f>
        <v>42924</v>
      </c>
      <c r="H7" s="18">
        <f>IF(DAY(JulSun1)=1,IF(AND(YEAR(JulSun1+7)=CalendarYear,MONTH(JulSun1+7)=7),JulSun1+7,""),IF(AND(YEAR(JulSun1+14)=CalendarYear,MONTH(JulSun1+14)=7),JulSun1+14,""))</f>
        <v>42925</v>
      </c>
      <c r="I7" s="3"/>
    </row>
    <row r="8" spans="1:18" ht="55.5" customHeight="1" x14ac:dyDescent="0.3">
      <c r="A8"/>
      <c r="B8" s="19"/>
      <c r="C8" s="19"/>
      <c r="D8" s="24" t="s">
        <v>11</v>
      </c>
      <c r="E8" s="19"/>
      <c r="F8" s="19"/>
      <c r="G8" s="20"/>
      <c r="H8" s="20"/>
      <c r="I8" s="3"/>
    </row>
    <row r="9" spans="1:18" ht="15" customHeight="1" x14ac:dyDescent="0.3">
      <c r="A9"/>
      <c r="B9" s="21">
        <f>IF(DAY(JulSun1)=1,IF(AND(YEAR(JulSun1+8)=CalendarYear,MONTH(JulSun1+8)=7),JulSun1+8,""),IF(AND(YEAR(JulSun1+15)=CalendarYear,MONTH(JulSun1+15)=7),JulSun1+15,""))</f>
        <v>42926</v>
      </c>
      <c r="C9" s="21">
        <f>IF(DAY(JulSun1)=1,IF(AND(YEAR(JulSun1+9)=CalendarYear,MONTH(JulSun1+9)=7),JulSun1+9,""),IF(AND(YEAR(JulSun1+16)=CalendarYear,MONTH(JulSun1+16)=7),JulSun1+16,""))</f>
        <v>42927</v>
      </c>
      <c r="D9" s="21">
        <f>IF(DAY(JulSun1)=1,IF(AND(YEAR(JulSun1+10)=CalendarYear,MONTH(JulSun1+10)=7),JulSun1+10,""),IF(AND(YEAR(JulSun1+17)=CalendarYear,MONTH(JulSun1+17)=7),JulSun1+17,""))</f>
        <v>42928</v>
      </c>
      <c r="E9" s="21">
        <f>IF(DAY(JulSun1)=1,IF(AND(YEAR(JulSun1+11)=CalendarYear,MONTH(JulSun1+11)=7),JulSun1+11,""),IF(AND(YEAR(JulSun1+18)=CalendarYear,MONTH(JulSun1+18)=7),JulSun1+18,""))</f>
        <v>42929</v>
      </c>
      <c r="F9" s="21">
        <f>IF(DAY(JulSun1)=1,IF(AND(YEAR(JulSun1+12)=CalendarYear,MONTH(JulSun1+12)=7),JulSun1+12,""),IF(AND(YEAR(JulSun1+19)=CalendarYear,MONTH(JulSun1+19)=7),JulSun1+19,""))</f>
        <v>42930</v>
      </c>
      <c r="G9" s="21">
        <f>IF(DAY(JulSun1)=1,IF(AND(YEAR(JulSun1+13)=CalendarYear,MONTH(JulSun1+13)=7),JulSun1+13,""),IF(AND(YEAR(JulSun1+20)=CalendarYear,MONTH(JulSun1+20)=7),JulSun1+20,""))</f>
        <v>42931</v>
      </c>
      <c r="H9" s="21">
        <f>IF(DAY(JulSun1)=1,IF(AND(YEAR(JulSun1+14)=CalendarYear,MONTH(JulSun1+14)=7),JulSun1+14,""),IF(AND(YEAR(JulSun1+21)=CalendarYear,MONTH(JulSun1+21)=7),JulSun1+21,""))</f>
        <v>42932</v>
      </c>
      <c r="I9" s="3"/>
    </row>
    <row r="10" spans="1:18" ht="55.5" customHeight="1" x14ac:dyDescent="0.3">
      <c r="A10"/>
      <c r="B10" s="16"/>
      <c r="C10" s="16"/>
      <c r="D10" s="30" t="s">
        <v>33</v>
      </c>
      <c r="E10" s="16"/>
      <c r="F10" s="16"/>
      <c r="G10" s="17"/>
      <c r="H10" s="17"/>
      <c r="I10" s="3"/>
    </row>
    <row r="11" spans="1:18" ht="15" customHeight="1" x14ac:dyDescent="0.3">
      <c r="A11"/>
      <c r="B11" s="22">
        <f>IF(DAY(JulSun1)=1,IF(AND(YEAR(JulSun1+15)=CalendarYear,MONTH(JulSun1+15)=7),JulSun1+15,""),IF(AND(YEAR(JulSun1+22)=CalendarYear,MONTH(JulSun1+22)=7),JulSun1+22,""))</f>
        <v>42933</v>
      </c>
      <c r="C11" s="22">
        <f>IF(DAY(JulSun1)=1,IF(AND(YEAR(JulSun1+16)=CalendarYear,MONTH(JulSun1+16)=7),JulSun1+16,""),IF(AND(YEAR(JulSun1+23)=CalendarYear,MONTH(JulSun1+23)=7),JulSun1+23,""))</f>
        <v>42934</v>
      </c>
      <c r="D11" s="22">
        <f>IF(DAY(JulSun1)=1,IF(AND(YEAR(JulSun1+17)=CalendarYear,MONTH(JulSun1+17)=7),JulSun1+17,""),IF(AND(YEAR(JulSun1+24)=CalendarYear,MONTH(JulSun1+24)=7),JulSun1+24,""))</f>
        <v>42935</v>
      </c>
      <c r="E11" s="22">
        <f>IF(DAY(JulSun1)=1,IF(AND(YEAR(JulSun1+18)=CalendarYear,MONTH(JulSun1+18)=7),JulSun1+18,""),IF(AND(YEAR(JulSun1+25)=CalendarYear,MONTH(JulSun1+25)=7),JulSun1+25,""))</f>
        <v>42936</v>
      </c>
      <c r="F11" s="22">
        <f>IF(DAY(JulSun1)=1,IF(AND(YEAR(JulSun1+19)=CalendarYear,MONTH(JulSun1+19)=7),JulSun1+19,""),IF(AND(YEAR(JulSun1+26)=CalendarYear,MONTH(JulSun1+26)=7),JulSun1+26,""))</f>
        <v>42937</v>
      </c>
      <c r="G11" s="22">
        <f>IF(DAY(JulSun1)=1,IF(AND(YEAR(JulSun1+20)=CalendarYear,MONTH(JulSun1+20)=7),JulSun1+20,""),IF(AND(YEAR(JulSun1+27)=CalendarYear,MONTH(JulSun1+27)=7),JulSun1+27,""))</f>
        <v>42938</v>
      </c>
      <c r="H11" s="22">
        <f>IF(DAY(JulSun1)=1,IF(AND(YEAR(JulSun1+21)=CalendarYear,MONTH(JulSun1+21)=7),JulSun1+21,""),IF(AND(YEAR(JulSun1+28)=CalendarYear,MONTH(JulSun1+28)=7),JulSun1+28,""))</f>
        <v>42939</v>
      </c>
      <c r="I11" s="3"/>
    </row>
    <row r="12" spans="1:18" ht="55.5" customHeight="1" x14ac:dyDescent="0.3">
      <c r="A12"/>
      <c r="B12" s="19"/>
      <c r="C12" s="19"/>
      <c r="D12" s="24" t="s">
        <v>13</v>
      </c>
      <c r="E12" s="30" t="s">
        <v>37</v>
      </c>
      <c r="F12" s="19"/>
      <c r="G12" s="20"/>
      <c r="H12" s="20"/>
      <c r="I12" s="3"/>
    </row>
    <row r="13" spans="1:18" ht="15" customHeight="1" x14ac:dyDescent="0.3">
      <c r="A13"/>
      <c r="B13" s="21">
        <f>IF(DAY(JulSun1)=1,IF(AND(YEAR(JulSun1+22)=CalendarYear,MONTH(JulSun1+22)=7),JulSun1+22,""),IF(AND(YEAR(JulSun1+29)=CalendarYear,MONTH(JulSun1+29)=7),JulSun1+29,""))</f>
        <v>42940</v>
      </c>
      <c r="C13" s="21">
        <f>IF(DAY(JulSun1)=1,IF(AND(YEAR(JulSun1+23)=CalendarYear,MONTH(JulSun1+23)=7),JulSun1+23,""),IF(AND(YEAR(JulSun1+30)=CalendarYear,MONTH(JulSun1+30)=7),JulSun1+30,""))</f>
        <v>42941</v>
      </c>
      <c r="D13" s="21">
        <f>IF(DAY(JulSun1)=1,IF(AND(YEAR(JulSun1+24)=CalendarYear,MONTH(JulSun1+24)=7),JulSun1+24,""),IF(AND(YEAR(JulSun1+31)=CalendarYear,MONTH(JulSun1+31)=7),JulSun1+31,""))</f>
        <v>42942</v>
      </c>
      <c r="E13" s="21">
        <f>IF(DAY(JulSun1)=1,IF(AND(YEAR(JulSun1+25)=CalendarYear,MONTH(JulSun1+25)=7),JulSun1+25,""),IF(AND(YEAR(JulSun1+32)=CalendarYear,MONTH(JulSun1+32)=7),JulSun1+32,""))</f>
        <v>42943</v>
      </c>
      <c r="F13" s="21">
        <f>IF(DAY(JulSun1)=1,IF(AND(YEAR(JulSun1+26)=CalendarYear,MONTH(JulSun1+26)=7),JulSun1+26,""),IF(AND(YEAR(JulSun1+33)=CalendarYear,MONTH(JulSun1+33)=7),JulSun1+33,""))</f>
        <v>42944</v>
      </c>
      <c r="G13" s="21">
        <f>IF(DAY(JulSun1)=1,IF(AND(YEAR(JulSun1+27)=CalendarYear,MONTH(JulSun1+27)=7),JulSun1+27,""),IF(AND(YEAR(JulSun1+34)=CalendarYear,MONTH(JulSun1+34)=7),JulSun1+34,""))</f>
        <v>42945</v>
      </c>
      <c r="H13" s="21">
        <f>IF(DAY(JulSun1)=1,IF(AND(YEAR(JulSun1+28)=CalendarYear,MONTH(JulSun1+28)=7),JulSun1+28,""),IF(AND(YEAR(JulSun1+35)=CalendarYear,MONTH(JulSun1+35)=7),JulSun1+35,""))</f>
        <v>42946</v>
      </c>
      <c r="I13" s="3"/>
    </row>
    <row r="14" spans="1:18" ht="55.5" customHeight="1" x14ac:dyDescent="0.3">
      <c r="A14"/>
      <c r="B14" s="16"/>
      <c r="C14" s="16"/>
      <c r="D14" s="16"/>
      <c r="E14" s="16"/>
      <c r="F14" s="16"/>
      <c r="G14" s="17"/>
      <c r="H14" s="17"/>
      <c r="I14" s="3"/>
    </row>
    <row r="15" spans="1:18" ht="15" customHeight="1" x14ac:dyDescent="0.3">
      <c r="A15"/>
      <c r="B15" s="22">
        <f>IF(DAY(JulSun1)=1,IF(AND(YEAR(JulSun1+29)=CalendarYear,MONTH(JulSun1+29)=7),JulSun1+29,""),IF(AND(YEAR(JulSun1+36)=CalendarYear,MONTH(JulSun1+36)=7),JulSun1+36,""))</f>
        <v>42947</v>
      </c>
      <c r="C15" s="23" t="str">
        <f>IF(DAY(JulSun1)=1,IF(AND(YEAR(JulSun1+30)=CalendarYear,MONTH(JulSun1+30)=7),JulSun1+30,""),IF(AND(YEAR(JulSun1+37)=CalendarYear,MONTH(JulSun1+37)=7),JulSun1+37,""))</f>
        <v/>
      </c>
      <c r="D15" s="35" t="s">
        <v>7</v>
      </c>
      <c r="E15" s="36"/>
      <c r="F15" s="36"/>
      <c r="G15" s="36"/>
      <c r="H15" s="37"/>
      <c r="I15" s="3"/>
    </row>
    <row r="16" spans="1:18" ht="55.5" customHeight="1" x14ac:dyDescent="0.3">
      <c r="A16"/>
      <c r="B16" s="19"/>
      <c r="C16" s="19"/>
      <c r="D16" s="32"/>
      <c r="E16" s="33"/>
      <c r="F16" s="33"/>
      <c r="G16" s="33"/>
      <c r="H16" s="34"/>
      <c r="I16" s="3"/>
    </row>
    <row r="17" spans="2:8" ht="17.25" customHeight="1" x14ac:dyDescent="0.3">
      <c r="B17" s="10"/>
      <c r="C17" s="10"/>
      <c r="D17" s="10"/>
      <c r="E17" s="10"/>
      <c r="F17" s="10"/>
      <c r="G17" s="10"/>
      <c r="H17" s="10"/>
    </row>
    <row r="19" spans="2:8" ht="21" customHeight="1" x14ac:dyDescent="0.3">
      <c r="C19" s="6"/>
      <c r="D19" s="5"/>
      <c r="E19" s="4"/>
    </row>
    <row r="20" spans="2:8" ht="19.5" customHeight="1" x14ac:dyDescent="0.3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87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E10" sqref="E10"/>
    </sheetView>
  </sheetViews>
  <sheetFormatPr defaultColWidth="6.69140625" defaultRowHeight="14" x14ac:dyDescent="0.3"/>
  <cols>
    <col min="1" max="1" width="3.07421875" style="1" customWidth="1"/>
    <col min="2" max="9" width="13.765625" style="1" customWidth="1"/>
    <col min="10" max="10" width="12.69140625" style="1" customWidth="1"/>
    <col min="11" max="11" width="2.07421875" style="1" customWidth="1"/>
    <col min="12" max="12" width="11.765625" style="1" customWidth="1"/>
    <col min="13" max="13" width="11.3046875" style="1" customWidth="1"/>
    <col min="14" max="16384" width="6.69140625" style="1"/>
  </cols>
  <sheetData>
    <row r="1" spans="1:18" ht="15" x14ac:dyDescent="0.3">
      <c r="A1"/>
    </row>
    <row r="2" spans="1:18" ht="26.25" customHeight="1" x14ac:dyDescent="0.3">
      <c r="A2"/>
      <c r="B2" s="10"/>
      <c r="C2" s="10"/>
      <c r="D2" s="10"/>
      <c r="E2" s="10"/>
      <c r="F2" s="10"/>
      <c r="G2" s="10"/>
      <c r="H2" s="10"/>
    </row>
    <row r="3" spans="1:18" ht="57.75" customHeight="1" x14ac:dyDescent="0.3">
      <c r="A3"/>
      <c r="B3" s="38" t="str">
        <f>UPPER(TEXT(DATE(CalendarYear,8,1),"mmmm yyyy"))</f>
        <v>AUGUST 2017</v>
      </c>
      <c r="C3" s="38"/>
      <c r="D3" s="38"/>
      <c r="E3" s="38"/>
      <c r="F3" s="38"/>
      <c r="G3" s="10"/>
      <c r="H3" s="10"/>
    </row>
    <row r="4" spans="1:18" customFormat="1" ht="29.25" customHeight="1" x14ac:dyDescent="0.3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3">
      <c r="B5" s="14" t="str">
        <f>IF(DAY(AugSun1)=1,"",IF(AND(YEAR(AugSun1+1)=CalendarYear,MONTH(AugSun1+1)=8),AugSun1+1,""))</f>
        <v/>
      </c>
      <c r="C5" s="14">
        <f>IF(DAY(AugSun1)=1,"",IF(AND(YEAR(AugSun1+2)=CalendarYear,MONTH(AugSun1+2)=8),AugSun1+2,""))</f>
        <v>42948</v>
      </c>
      <c r="D5" s="14">
        <f>IF(DAY(AugSun1)=1,"",IF(AND(YEAR(AugSun1+3)=CalendarYear,MONTH(AugSun1+3)=8),AugSun1+3,""))</f>
        <v>42949</v>
      </c>
      <c r="E5" s="14">
        <f>IF(DAY(AugSun1)=1,"",IF(AND(YEAR(AugSun1+4)=CalendarYear,MONTH(AugSun1+4)=8),AugSun1+4,""))</f>
        <v>42950</v>
      </c>
      <c r="F5" s="14">
        <f>IF(DAY(AugSun1)=1,"",IF(AND(YEAR(AugSun1+5)=CalendarYear,MONTH(AugSun1+5)=8),AugSun1+5,""))</f>
        <v>42951</v>
      </c>
      <c r="G5" s="14">
        <f>IF(DAY(AugSun1)=1,"",IF(AND(YEAR(AugSun1+6)=CalendarYear,MONTH(AugSun1+6)=8),AugSun1+6,""))</f>
        <v>42952</v>
      </c>
      <c r="H5" s="14">
        <f>IF(DAY(AugSun1)=1,IF(AND(YEAR(AugSun1)=CalendarYear,MONTH(AugSun1)=8),AugSun1,""),IF(AND(YEAR(AugSun1+7)=CalendarYear,MONTH(AugSun1+7)=8),AugSun1+7,""))</f>
        <v>42953</v>
      </c>
      <c r="I5" s="3"/>
      <c r="K5" s="1"/>
      <c r="L5" s="1"/>
      <c r="M5" s="1"/>
      <c r="Q5" s="2"/>
      <c r="R5" s="1"/>
    </row>
    <row r="6" spans="1:18" s="2" customFormat="1" ht="55.5" customHeight="1" x14ac:dyDescent="0.3">
      <c r="A6"/>
      <c r="B6" s="16"/>
      <c r="C6" s="16"/>
      <c r="D6" s="30" t="s">
        <v>11</v>
      </c>
      <c r="E6" s="30" t="s">
        <v>19</v>
      </c>
      <c r="F6" s="16"/>
      <c r="G6" s="17"/>
      <c r="H6" s="17"/>
      <c r="I6" s="3"/>
    </row>
    <row r="7" spans="1:18" ht="15" customHeight="1" x14ac:dyDescent="0.3">
      <c r="A7"/>
      <c r="B7" s="18">
        <f>IF(DAY(AugSun1)=1,IF(AND(YEAR(AugSun1+1)=CalendarYear,MONTH(AugSun1+1)=8),AugSun1+1,""),IF(AND(YEAR(AugSun1+8)=CalendarYear,MONTH(AugSun1+8)=8),AugSun1+8,""))</f>
        <v>42954</v>
      </c>
      <c r="C7" s="18">
        <f>IF(DAY(AugSun1)=1,IF(AND(YEAR(AugSun1+2)=CalendarYear,MONTH(AugSun1+2)=8),AugSun1+2,""),IF(AND(YEAR(AugSun1+9)=CalendarYear,MONTH(AugSun1+9)=8),AugSun1+9,""))</f>
        <v>42955</v>
      </c>
      <c r="D7" s="18">
        <f>IF(DAY(AugSun1)=1,IF(AND(YEAR(AugSun1+3)=CalendarYear,MONTH(AugSun1+3)=8),AugSun1+3,""),IF(AND(YEAR(AugSun1+10)=CalendarYear,MONTH(AugSun1+10)=8),AugSun1+10,""))</f>
        <v>42956</v>
      </c>
      <c r="E7" s="18">
        <f>IF(DAY(AugSun1)=1,IF(AND(YEAR(AugSun1+4)=CalendarYear,MONTH(AugSun1+4)=8),AugSun1+4,""),IF(AND(YEAR(AugSun1+11)=CalendarYear,MONTH(AugSun1+11)=8),AugSun1+11,""))</f>
        <v>42957</v>
      </c>
      <c r="F7" s="18">
        <f>IF(DAY(AugSun1)=1,IF(AND(YEAR(AugSun1+5)=CalendarYear,MONTH(AugSun1+5)=8),AugSun1+5,""),IF(AND(YEAR(AugSun1+12)=CalendarYear,MONTH(AugSun1+12)=8),AugSun1+12,""))</f>
        <v>42958</v>
      </c>
      <c r="G7" s="18">
        <f>IF(DAY(AugSun1)=1,IF(AND(YEAR(AugSun1+6)=CalendarYear,MONTH(AugSun1+6)=8),AugSun1+6,""),IF(AND(YEAR(AugSun1+13)=CalendarYear,MONTH(AugSun1+13)=8),AugSun1+13,""))</f>
        <v>42959</v>
      </c>
      <c r="H7" s="18">
        <f>IF(DAY(AugSun1)=1,IF(AND(YEAR(AugSun1+7)=CalendarYear,MONTH(AugSun1+7)=8),AugSun1+7,""),IF(AND(YEAR(AugSun1+14)=CalendarYear,MONTH(AugSun1+14)=8),AugSun1+14,""))</f>
        <v>42960</v>
      </c>
      <c r="I7" s="3"/>
    </row>
    <row r="8" spans="1:18" ht="55.5" customHeight="1" x14ac:dyDescent="0.3">
      <c r="A8"/>
      <c r="B8" s="19"/>
      <c r="C8" s="19"/>
      <c r="D8" s="24" t="s">
        <v>33</v>
      </c>
      <c r="E8" s="19"/>
      <c r="F8" s="19"/>
      <c r="G8" s="20"/>
      <c r="H8" s="20"/>
      <c r="I8" s="3"/>
    </row>
    <row r="9" spans="1:18" ht="15" customHeight="1" x14ac:dyDescent="0.3">
      <c r="A9"/>
      <c r="B9" s="21">
        <f>IF(DAY(AugSun1)=1,IF(AND(YEAR(AugSun1+8)=CalendarYear,MONTH(AugSun1+8)=8),AugSun1+8,""),IF(AND(YEAR(AugSun1+15)=CalendarYear,MONTH(AugSun1+15)=8),AugSun1+15,""))</f>
        <v>42961</v>
      </c>
      <c r="C9" s="21">
        <f>IF(DAY(AugSun1)=1,IF(AND(YEAR(AugSun1+9)=CalendarYear,MONTH(AugSun1+9)=8),AugSun1+9,""),IF(AND(YEAR(AugSun1+16)=CalendarYear,MONTH(AugSun1+16)=8),AugSun1+16,""))</f>
        <v>42962</v>
      </c>
      <c r="D9" s="21">
        <f>IF(DAY(AugSun1)=1,IF(AND(YEAR(AugSun1+10)=CalendarYear,MONTH(AugSun1+10)=8),AugSun1+10,""),IF(AND(YEAR(AugSun1+17)=CalendarYear,MONTH(AugSun1+17)=8),AugSun1+17,""))</f>
        <v>42963</v>
      </c>
      <c r="E9" s="21">
        <f>IF(DAY(AugSun1)=1,IF(AND(YEAR(AugSun1+11)=CalendarYear,MONTH(AugSun1+11)=8),AugSun1+11,""),IF(AND(YEAR(AugSun1+18)=CalendarYear,MONTH(AugSun1+18)=8),AugSun1+18,""))</f>
        <v>42964</v>
      </c>
      <c r="F9" s="21">
        <f>IF(DAY(AugSun1)=1,IF(AND(YEAR(AugSun1+12)=CalendarYear,MONTH(AugSun1+12)=8),AugSun1+12,""),IF(AND(YEAR(AugSun1+19)=CalendarYear,MONTH(AugSun1+19)=8),AugSun1+19,""))</f>
        <v>42965</v>
      </c>
      <c r="G9" s="21">
        <f>IF(DAY(AugSun1)=1,IF(AND(YEAR(AugSun1+13)=CalendarYear,MONTH(AugSun1+13)=8),AugSun1+13,""),IF(AND(YEAR(AugSun1+20)=CalendarYear,MONTH(AugSun1+20)=8),AugSun1+20,""))</f>
        <v>42966</v>
      </c>
      <c r="H9" s="21">
        <f>IF(DAY(AugSun1)=1,IF(AND(YEAR(AugSun1+14)=CalendarYear,MONTH(AugSun1+14)=8),AugSun1+14,""),IF(AND(YEAR(AugSun1+21)=CalendarYear,MONTH(AugSun1+21)=8),AugSun1+21,""))</f>
        <v>42967</v>
      </c>
      <c r="I9" s="3"/>
    </row>
    <row r="10" spans="1:18" ht="55.5" customHeight="1" x14ac:dyDescent="0.3">
      <c r="A10"/>
      <c r="B10" s="16"/>
      <c r="C10" s="16"/>
      <c r="D10" s="30" t="s">
        <v>13</v>
      </c>
      <c r="E10" s="30" t="s">
        <v>37</v>
      </c>
      <c r="F10" s="16"/>
      <c r="G10" s="17"/>
      <c r="H10" s="17"/>
      <c r="I10" s="3"/>
    </row>
    <row r="11" spans="1:18" ht="15" customHeight="1" x14ac:dyDescent="0.3">
      <c r="A11"/>
      <c r="B11" s="22">
        <f>IF(DAY(AugSun1)=1,IF(AND(YEAR(AugSun1+15)=CalendarYear,MONTH(AugSun1+15)=8),AugSun1+15,""),IF(AND(YEAR(AugSun1+22)=CalendarYear,MONTH(AugSun1+22)=8),AugSun1+22,""))</f>
        <v>42968</v>
      </c>
      <c r="C11" s="22">
        <f>IF(DAY(AugSun1)=1,IF(AND(YEAR(AugSun1+16)=CalendarYear,MONTH(AugSun1+16)=8),AugSun1+16,""),IF(AND(YEAR(AugSun1+23)=CalendarYear,MONTH(AugSun1+23)=8),AugSun1+23,""))</f>
        <v>42969</v>
      </c>
      <c r="D11" s="22">
        <f>IF(DAY(AugSun1)=1,IF(AND(YEAR(AugSun1+17)=CalendarYear,MONTH(AugSun1+17)=8),AugSun1+17,""),IF(AND(YEAR(AugSun1+24)=CalendarYear,MONTH(AugSun1+24)=8),AugSun1+24,""))</f>
        <v>42970</v>
      </c>
      <c r="E11" s="22">
        <f>IF(DAY(AugSun1)=1,IF(AND(YEAR(AugSun1+18)=CalendarYear,MONTH(AugSun1+18)=8),AugSun1+18,""),IF(AND(YEAR(AugSun1+25)=CalendarYear,MONTH(AugSun1+25)=8),AugSun1+25,""))</f>
        <v>42971</v>
      </c>
      <c r="F11" s="22">
        <f>IF(DAY(AugSun1)=1,IF(AND(YEAR(AugSun1+19)=CalendarYear,MONTH(AugSun1+19)=8),AugSun1+19,""),IF(AND(YEAR(AugSun1+26)=CalendarYear,MONTH(AugSun1+26)=8),AugSun1+26,""))</f>
        <v>42972</v>
      </c>
      <c r="G11" s="22">
        <f>IF(DAY(AugSun1)=1,IF(AND(YEAR(AugSun1+20)=CalendarYear,MONTH(AugSun1+20)=8),AugSun1+20,""),IF(AND(YEAR(AugSun1+27)=CalendarYear,MONTH(AugSun1+27)=8),AugSun1+27,""))</f>
        <v>42973</v>
      </c>
      <c r="H11" s="22">
        <f>IF(DAY(AugSun1)=1,IF(AND(YEAR(AugSun1+21)=CalendarYear,MONTH(AugSun1+21)=8),AugSun1+21,""),IF(AND(YEAR(AugSun1+28)=CalendarYear,MONTH(AugSun1+28)=8),AugSun1+28,""))</f>
        <v>42974</v>
      </c>
      <c r="I11" s="3"/>
    </row>
    <row r="12" spans="1:18" ht="55.5" customHeight="1" x14ac:dyDescent="0.3">
      <c r="A12"/>
      <c r="B12" s="19"/>
      <c r="C12" s="19"/>
      <c r="D12" s="19"/>
      <c r="E12" s="19"/>
      <c r="F12" s="19"/>
      <c r="G12" s="20"/>
      <c r="H12" s="20"/>
      <c r="I12" s="3"/>
    </row>
    <row r="13" spans="1:18" ht="15" customHeight="1" x14ac:dyDescent="0.3">
      <c r="A13"/>
      <c r="B13" s="21">
        <f>IF(DAY(AugSun1)=1,IF(AND(YEAR(AugSun1+22)=CalendarYear,MONTH(AugSun1+22)=8),AugSun1+22,""),IF(AND(YEAR(AugSun1+29)=CalendarYear,MONTH(AugSun1+29)=8),AugSun1+29,""))</f>
        <v>42975</v>
      </c>
      <c r="C13" s="21">
        <f>IF(DAY(AugSun1)=1,IF(AND(YEAR(AugSun1+23)=CalendarYear,MONTH(AugSun1+23)=8),AugSun1+23,""),IF(AND(YEAR(AugSun1+30)=CalendarYear,MONTH(AugSun1+30)=8),AugSun1+30,""))</f>
        <v>42976</v>
      </c>
      <c r="D13" s="21">
        <f>IF(DAY(AugSun1)=1,IF(AND(YEAR(AugSun1+24)=CalendarYear,MONTH(AugSun1+24)=8),AugSun1+24,""),IF(AND(YEAR(AugSun1+31)=CalendarYear,MONTH(AugSun1+31)=8),AugSun1+31,""))</f>
        <v>42977</v>
      </c>
      <c r="E13" s="21">
        <f>IF(DAY(AugSun1)=1,IF(AND(YEAR(AugSun1+25)=CalendarYear,MONTH(AugSun1+25)=8),AugSun1+25,""),IF(AND(YEAR(AugSun1+32)=CalendarYear,MONTH(AugSun1+32)=8),AugSun1+32,""))</f>
        <v>42978</v>
      </c>
      <c r="F13" s="21" t="str">
        <f>IF(DAY(AugSun1)=1,IF(AND(YEAR(AugSun1+26)=CalendarYear,MONTH(AugSun1+26)=8),AugSun1+26,""),IF(AND(YEAR(AugSun1+33)=CalendarYear,MONTH(AugSun1+33)=8),AugSun1+33,""))</f>
        <v/>
      </c>
      <c r="G13" s="21" t="str">
        <f>IF(DAY(AugSun1)=1,IF(AND(YEAR(AugSun1+27)=CalendarYear,MONTH(AugSun1+27)=8),AugSun1+27,""),IF(AND(YEAR(AugSun1+34)=CalendarYear,MONTH(AugSun1+34)=8),AugSun1+34,""))</f>
        <v/>
      </c>
      <c r="H13" s="21" t="str">
        <f>IF(DAY(AugSun1)=1,IF(AND(YEAR(AugSun1+28)=CalendarYear,MONTH(AugSun1+28)=8),AugSun1+28,""),IF(AND(YEAR(AugSun1+35)=CalendarYear,MONTH(AugSun1+35)=8),AugSun1+35,""))</f>
        <v/>
      </c>
      <c r="I13" s="3"/>
    </row>
    <row r="14" spans="1:18" ht="55.5" customHeight="1" x14ac:dyDescent="0.3">
      <c r="A14"/>
      <c r="B14" s="16"/>
      <c r="C14" s="16"/>
      <c r="D14" s="16"/>
      <c r="E14" s="16"/>
      <c r="F14" s="16"/>
      <c r="G14" s="17"/>
      <c r="H14" s="17"/>
      <c r="I14" s="3"/>
    </row>
    <row r="15" spans="1:18" ht="15" customHeight="1" x14ac:dyDescent="0.3">
      <c r="A15"/>
      <c r="B15" s="22" t="str">
        <f>IF(DAY(AugSun1)=1,IF(AND(YEAR(AugSun1+29)=CalendarYear,MONTH(AugSun1+29)=8),AugSun1+29,""),IF(AND(YEAR(AugSun1+36)=CalendarYear,MONTH(AugSun1+36)=8),AugSun1+36,""))</f>
        <v/>
      </c>
      <c r="C15" s="23" t="str">
        <f>IF(DAY(AugSun1)=1,IF(AND(YEAR(AugSun1+30)=CalendarYear,MONTH(AugSun1+30)=8),AugSun1+30,""),IF(AND(YEAR(AugSun1+37)=CalendarYear,MONTH(AugSun1+37)=8),AugSun1+37,""))</f>
        <v/>
      </c>
      <c r="D15" s="35" t="s">
        <v>7</v>
      </c>
      <c r="E15" s="36"/>
      <c r="F15" s="36"/>
      <c r="G15" s="36"/>
      <c r="H15" s="37"/>
      <c r="I15" s="3"/>
    </row>
    <row r="16" spans="1:18" ht="55.5" customHeight="1" x14ac:dyDescent="0.3">
      <c r="A16"/>
      <c r="B16" s="19"/>
      <c r="C16" s="19"/>
      <c r="D16" s="32"/>
      <c r="E16" s="33"/>
      <c r="F16" s="33"/>
      <c r="G16" s="33"/>
      <c r="H16" s="34"/>
      <c r="I16" s="3"/>
    </row>
    <row r="17" spans="3:5" ht="17.25" customHeight="1" x14ac:dyDescent="0.3"/>
    <row r="19" spans="3:5" ht="21" customHeight="1" x14ac:dyDescent="0.3">
      <c r="C19" s="6"/>
      <c r="D19" s="5"/>
      <c r="E19" s="4"/>
    </row>
    <row r="20" spans="3:5" ht="19.5" customHeight="1" x14ac:dyDescent="0.3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87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E14" sqref="E14"/>
    </sheetView>
  </sheetViews>
  <sheetFormatPr defaultColWidth="6.69140625" defaultRowHeight="14" x14ac:dyDescent="0.3"/>
  <cols>
    <col min="1" max="1" width="3.07421875" style="1" customWidth="1"/>
    <col min="2" max="9" width="13.765625" style="1" customWidth="1"/>
    <col min="10" max="10" width="12.69140625" style="1" customWidth="1"/>
    <col min="11" max="11" width="2.07421875" style="1" customWidth="1"/>
    <col min="12" max="12" width="11.765625" style="1" customWidth="1"/>
    <col min="13" max="13" width="11.3046875" style="1" customWidth="1"/>
    <col min="14" max="16384" width="6.69140625" style="1"/>
  </cols>
  <sheetData>
    <row r="1" spans="1:18" ht="15" x14ac:dyDescent="0.3">
      <c r="A1"/>
    </row>
    <row r="2" spans="1:18" ht="26.25" customHeight="1" x14ac:dyDescent="0.3">
      <c r="A2" s="26"/>
      <c r="B2" s="10"/>
      <c r="C2" s="10"/>
      <c r="D2" s="10"/>
      <c r="E2" s="10"/>
      <c r="F2" s="10"/>
      <c r="G2" s="10"/>
      <c r="H2" s="10"/>
    </row>
    <row r="3" spans="1:18" ht="57.75" customHeight="1" x14ac:dyDescent="0.3">
      <c r="A3" s="26"/>
      <c r="B3" s="38" t="str">
        <f>UPPER(TEXT(DATE(CalendarYear,9,1),"mmmm yyyy"))</f>
        <v>SEPTEMBER 2017</v>
      </c>
      <c r="C3" s="38"/>
      <c r="D3" s="38"/>
      <c r="E3" s="38"/>
      <c r="F3" s="38"/>
      <c r="G3" s="10"/>
      <c r="H3" s="10"/>
    </row>
    <row r="4" spans="1:18" customFormat="1" ht="29.25" customHeight="1" x14ac:dyDescent="0.3">
      <c r="A4" s="26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3">
      <c r="A5" s="26"/>
      <c r="B5" s="14" t="str">
        <f>IF(DAY(SepSun1)=1,"",IF(AND(YEAR(SepSun1+1)=CalendarYear,MONTH(SepSun1+1)=9),SepSun1+1,""))</f>
        <v/>
      </c>
      <c r="C5" s="14" t="str">
        <f>IF(DAY(SepSun1)=1,"",IF(AND(YEAR(SepSun1+2)=CalendarYear,MONTH(SepSun1+2)=9),SepSun1+2,""))</f>
        <v/>
      </c>
      <c r="D5" s="14" t="str">
        <f>IF(DAY(SepSun1)=1,"",IF(AND(YEAR(SepSun1+3)=CalendarYear,MONTH(SepSun1+3)=9),SepSun1+3,""))</f>
        <v/>
      </c>
      <c r="E5" s="14" t="str">
        <f>IF(DAY(SepSun1)=1,"",IF(AND(YEAR(SepSun1+4)=CalendarYear,MONTH(SepSun1+4)=9),SepSun1+4,""))</f>
        <v/>
      </c>
      <c r="F5" s="14">
        <f>IF(DAY(SepSun1)=1,"",IF(AND(YEAR(SepSun1+5)=CalendarYear,MONTH(SepSun1+5)=9),SepSun1+5,""))</f>
        <v>42979</v>
      </c>
      <c r="G5" s="14">
        <f>IF(DAY(SepSun1)=1,"",IF(AND(YEAR(SepSun1+6)=CalendarYear,MONTH(SepSun1+6)=9),SepSun1+6,""))</f>
        <v>42980</v>
      </c>
      <c r="H5" s="14">
        <f>IF(DAY(SepSun1)=1,IF(AND(YEAR(SepSun1)=CalendarYear,MONTH(SepSun1)=9),SepSun1,""),IF(AND(YEAR(SepSun1+7)=CalendarYear,MONTH(SepSun1+7)=9),SepSun1+7,""))</f>
        <v>42981</v>
      </c>
      <c r="I5" s="3"/>
      <c r="K5" s="1"/>
      <c r="L5" s="1"/>
      <c r="M5" s="1"/>
      <c r="Q5" s="2"/>
      <c r="R5" s="1"/>
    </row>
    <row r="6" spans="1:18" s="2" customFormat="1" ht="55.5" customHeight="1" x14ac:dyDescent="0.3">
      <c r="A6" s="26"/>
      <c r="B6" s="16"/>
      <c r="C6" s="16"/>
      <c r="D6" s="16"/>
      <c r="E6" s="16"/>
      <c r="F6" s="16"/>
      <c r="G6" s="17"/>
      <c r="H6" s="17"/>
      <c r="I6" s="3"/>
    </row>
    <row r="7" spans="1:18" ht="15" customHeight="1" x14ac:dyDescent="0.3">
      <c r="A7" s="26"/>
      <c r="B7" s="18">
        <f>IF(DAY(SepSun1)=1,IF(AND(YEAR(SepSun1+1)=CalendarYear,MONTH(SepSun1+1)=9),SepSun1+1,""),IF(AND(YEAR(SepSun1+8)=CalendarYear,MONTH(SepSun1+8)=9),SepSun1+8,""))</f>
        <v>42982</v>
      </c>
      <c r="C7" s="18">
        <f>IF(DAY(SepSun1)=1,IF(AND(YEAR(SepSun1+2)=CalendarYear,MONTH(SepSun1+2)=9),SepSun1+2,""),IF(AND(YEAR(SepSun1+9)=CalendarYear,MONTH(SepSun1+9)=9),SepSun1+9,""))</f>
        <v>42983</v>
      </c>
      <c r="D7" s="18">
        <f>IF(DAY(SepSun1)=1,IF(AND(YEAR(SepSun1+3)=CalendarYear,MONTH(SepSun1+3)=9),SepSun1+3,""),IF(AND(YEAR(SepSun1+10)=CalendarYear,MONTH(SepSun1+10)=9),SepSun1+10,""))</f>
        <v>42984</v>
      </c>
      <c r="E7" s="18">
        <f>IF(DAY(SepSun1)=1,IF(AND(YEAR(SepSun1+4)=CalendarYear,MONTH(SepSun1+4)=9),SepSun1+4,""),IF(AND(YEAR(SepSun1+11)=CalendarYear,MONTH(SepSun1+11)=9),SepSun1+11,""))</f>
        <v>42985</v>
      </c>
      <c r="F7" s="18">
        <f>IF(DAY(SepSun1)=1,IF(AND(YEAR(SepSun1+5)=CalendarYear,MONTH(SepSun1+5)=9),SepSun1+5,""),IF(AND(YEAR(SepSun1+12)=CalendarYear,MONTH(SepSun1+12)=9),SepSun1+12,""))</f>
        <v>42986</v>
      </c>
      <c r="G7" s="18">
        <f>IF(DAY(SepSun1)=1,IF(AND(YEAR(SepSun1+6)=CalendarYear,MONTH(SepSun1+6)=9),SepSun1+6,""),IF(AND(YEAR(SepSun1+13)=CalendarYear,MONTH(SepSun1+13)=9),SepSun1+13,""))</f>
        <v>42987</v>
      </c>
      <c r="H7" s="18">
        <f>IF(DAY(SepSun1)=1,IF(AND(YEAR(SepSun1+7)=CalendarYear,MONTH(SepSun1+7)=9),SepSun1+7,""),IF(AND(YEAR(SepSun1+14)=CalendarYear,MONTH(SepSun1+14)=9),SepSun1+14,""))</f>
        <v>42988</v>
      </c>
      <c r="I7" s="3"/>
    </row>
    <row r="8" spans="1:18" ht="55.5" customHeight="1" x14ac:dyDescent="0.3">
      <c r="A8" s="26"/>
      <c r="B8" s="19"/>
      <c r="C8" s="19"/>
      <c r="D8" s="24" t="s">
        <v>11</v>
      </c>
      <c r="E8" s="19"/>
      <c r="F8" s="19"/>
      <c r="G8" s="20"/>
      <c r="H8" s="20"/>
      <c r="I8" s="3"/>
    </row>
    <row r="9" spans="1:18" ht="15" customHeight="1" x14ac:dyDescent="0.3">
      <c r="A9" s="26"/>
      <c r="B9" s="21">
        <f>IF(DAY(SepSun1)=1,IF(AND(YEAR(SepSun1+8)=CalendarYear,MONTH(SepSun1+8)=9),SepSun1+8,""),IF(AND(YEAR(SepSun1+15)=CalendarYear,MONTH(SepSun1+15)=9),SepSun1+15,""))</f>
        <v>42989</v>
      </c>
      <c r="C9" s="21">
        <f>IF(DAY(SepSun1)=1,IF(AND(YEAR(SepSun1+9)=CalendarYear,MONTH(SepSun1+9)=9),SepSun1+9,""),IF(AND(YEAR(SepSun1+16)=CalendarYear,MONTH(SepSun1+16)=9),SepSun1+16,""))</f>
        <v>42990</v>
      </c>
      <c r="D9" s="21">
        <f>IF(DAY(SepSun1)=1,IF(AND(YEAR(SepSun1+10)=CalendarYear,MONTH(SepSun1+10)=9),SepSun1+10,""),IF(AND(YEAR(SepSun1+17)=CalendarYear,MONTH(SepSun1+17)=9),SepSun1+17,""))</f>
        <v>42991</v>
      </c>
      <c r="E9" s="21">
        <f>IF(DAY(SepSun1)=1,IF(AND(YEAR(SepSun1+11)=CalendarYear,MONTH(SepSun1+11)=9),SepSun1+11,""),IF(AND(YEAR(SepSun1+18)=CalendarYear,MONTH(SepSun1+18)=9),SepSun1+18,""))</f>
        <v>42992</v>
      </c>
      <c r="F9" s="21">
        <f>IF(DAY(SepSun1)=1,IF(AND(YEAR(SepSun1+12)=CalendarYear,MONTH(SepSun1+12)=9),SepSun1+12,""),IF(AND(YEAR(SepSun1+19)=CalendarYear,MONTH(SepSun1+19)=9),SepSun1+19,""))</f>
        <v>42993</v>
      </c>
      <c r="G9" s="21">
        <f>IF(DAY(SepSun1)=1,IF(AND(YEAR(SepSun1+13)=CalendarYear,MONTH(SepSun1+13)=9),SepSun1+13,""),IF(AND(YEAR(SepSun1+20)=CalendarYear,MONTH(SepSun1+20)=9),SepSun1+20,""))</f>
        <v>42994</v>
      </c>
      <c r="H9" s="21">
        <f>IF(DAY(SepSun1)=1,IF(AND(YEAR(SepSun1+14)=CalendarYear,MONTH(SepSun1+14)=9),SepSun1+14,""),IF(AND(YEAR(SepSun1+21)=CalendarYear,MONTH(SepSun1+21)=9),SepSun1+21,""))</f>
        <v>42995</v>
      </c>
      <c r="I9" s="3"/>
    </row>
    <row r="10" spans="1:18" ht="55.5" customHeight="1" x14ac:dyDescent="0.3">
      <c r="A10" s="26"/>
      <c r="B10" s="16"/>
      <c r="C10" s="16"/>
      <c r="D10" s="30" t="s">
        <v>33</v>
      </c>
      <c r="E10" s="16"/>
      <c r="F10" s="16"/>
      <c r="G10" s="17"/>
      <c r="H10" s="17"/>
      <c r="I10" s="3"/>
    </row>
    <row r="11" spans="1:18" ht="15" customHeight="1" x14ac:dyDescent="0.3">
      <c r="A11" s="26"/>
      <c r="B11" s="22">
        <f>IF(DAY(SepSun1)=1,IF(AND(YEAR(SepSun1+15)=CalendarYear,MONTH(SepSun1+15)=9),SepSun1+15,""),IF(AND(YEAR(SepSun1+22)=CalendarYear,MONTH(SepSun1+22)=9),SepSun1+22,""))</f>
        <v>42996</v>
      </c>
      <c r="C11" s="22">
        <f>IF(DAY(SepSun1)=1,IF(AND(YEAR(SepSun1+16)=CalendarYear,MONTH(SepSun1+16)=9),SepSun1+16,""),IF(AND(YEAR(SepSun1+23)=CalendarYear,MONTH(SepSun1+23)=9),SepSun1+23,""))</f>
        <v>42997</v>
      </c>
      <c r="D11" s="22">
        <f>IF(DAY(SepSun1)=1,IF(AND(YEAR(SepSun1+17)=CalendarYear,MONTH(SepSun1+17)=9),SepSun1+17,""),IF(AND(YEAR(SepSun1+24)=CalendarYear,MONTH(SepSun1+24)=9),SepSun1+24,""))</f>
        <v>42998</v>
      </c>
      <c r="E11" s="22">
        <f>IF(DAY(SepSun1)=1,IF(AND(YEAR(SepSun1+18)=CalendarYear,MONTH(SepSun1+18)=9),SepSun1+18,""),IF(AND(YEAR(SepSun1+25)=CalendarYear,MONTH(SepSun1+25)=9),SepSun1+25,""))</f>
        <v>42999</v>
      </c>
      <c r="F11" s="22">
        <f>IF(DAY(SepSun1)=1,IF(AND(YEAR(SepSun1+19)=CalendarYear,MONTH(SepSun1+19)=9),SepSun1+19,""),IF(AND(YEAR(SepSun1+26)=CalendarYear,MONTH(SepSun1+26)=9),SepSun1+26,""))</f>
        <v>43000</v>
      </c>
      <c r="G11" s="22">
        <f>IF(DAY(SepSun1)=1,IF(AND(YEAR(SepSun1+20)=CalendarYear,MONTH(SepSun1+20)=9),SepSun1+20,""),IF(AND(YEAR(SepSun1+27)=CalendarYear,MONTH(SepSun1+27)=9),SepSun1+27,""))</f>
        <v>43001</v>
      </c>
      <c r="H11" s="22">
        <f>IF(DAY(SepSun1)=1,IF(AND(YEAR(SepSun1+21)=CalendarYear,MONTH(SepSun1+21)=9),SepSun1+21,""),IF(AND(YEAR(SepSun1+28)=CalendarYear,MONTH(SepSun1+28)=9),SepSun1+28,""))</f>
        <v>43002</v>
      </c>
      <c r="I11" s="3"/>
    </row>
    <row r="12" spans="1:18" ht="55.5" customHeight="1" x14ac:dyDescent="0.3">
      <c r="A12" s="26"/>
      <c r="B12" s="19"/>
      <c r="C12" s="24" t="s">
        <v>21</v>
      </c>
      <c r="D12" s="24" t="s">
        <v>20</v>
      </c>
      <c r="E12" s="24" t="s">
        <v>38</v>
      </c>
      <c r="F12" s="19"/>
      <c r="G12" s="20"/>
      <c r="H12" s="20"/>
      <c r="I12" s="3"/>
    </row>
    <row r="13" spans="1:18" ht="15" customHeight="1" x14ac:dyDescent="0.3">
      <c r="A13" s="26"/>
      <c r="B13" s="21">
        <f>IF(DAY(SepSun1)=1,IF(AND(YEAR(SepSun1+22)=CalendarYear,MONTH(SepSun1+22)=9),SepSun1+22,""),IF(AND(YEAR(SepSun1+29)=CalendarYear,MONTH(SepSun1+29)=9),SepSun1+29,""))</f>
        <v>43003</v>
      </c>
      <c r="C13" s="21">
        <f>IF(DAY(SepSun1)=1,IF(AND(YEAR(SepSun1+23)=CalendarYear,MONTH(SepSun1+23)=9),SepSun1+23,""),IF(AND(YEAR(SepSun1+30)=CalendarYear,MONTH(SepSun1+30)=9),SepSun1+30,""))</f>
        <v>43004</v>
      </c>
      <c r="D13" s="21">
        <f>IF(DAY(SepSun1)=1,IF(AND(YEAR(SepSun1+24)=CalendarYear,MONTH(SepSun1+24)=9),SepSun1+24,""),IF(AND(YEAR(SepSun1+31)=CalendarYear,MONTH(SepSun1+31)=9),SepSun1+31,""))</f>
        <v>43005</v>
      </c>
      <c r="E13" s="21">
        <f>IF(DAY(SepSun1)=1,IF(AND(YEAR(SepSun1+25)=CalendarYear,MONTH(SepSun1+25)=9),SepSun1+25,""),IF(AND(YEAR(SepSun1+32)=CalendarYear,MONTH(SepSun1+32)=9),SepSun1+32,""))</f>
        <v>43006</v>
      </c>
      <c r="F13" s="21">
        <f>IF(DAY(SepSun1)=1,IF(AND(YEAR(SepSun1+26)=CalendarYear,MONTH(SepSun1+26)=9),SepSun1+26,""),IF(AND(YEAR(SepSun1+33)=CalendarYear,MONTH(SepSun1+33)=9),SepSun1+33,""))</f>
        <v>43007</v>
      </c>
      <c r="G13" s="21">
        <f>IF(DAY(SepSun1)=1,IF(AND(YEAR(SepSun1+27)=CalendarYear,MONTH(SepSun1+27)=9),SepSun1+27,""),IF(AND(YEAR(SepSun1+34)=CalendarYear,MONTH(SepSun1+34)=9),SepSun1+34,""))</f>
        <v>43008</v>
      </c>
      <c r="H13" s="21" t="str">
        <f>IF(DAY(SepSun1)=1,IF(AND(YEAR(SepSun1+28)=CalendarYear,MONTH(SepSun1+28)=9),SepSun1+28,""),IF(AND(YEAR(SepSun1+35)=CalendarYear,MONTH(SepSun1+35)=9),SepSun1+35,""))</f>
        <v/>
      </c>
      <c r="I13" s="3"/>
    </row>
    <row r="14" spans="1:18" ht="55.5" customHeight="1" x14ac:dyDescent="0.3">
      <c r="A14" s="26"/>
      <c r="B14" s="16"/>
      <c r="C14" s="16"/>
      <c r="D14" s="16"/>
      <c r="E14" s="16"/>
      <c r="F14" s="16"/>
      <c r="G14" s="17"/>
      <c r="H14" s="17"/>
      <c r="I14" s="3"/>
    </row>
    <row r="15" spans="1:18" ht="15" customHeight="1" x14ac:dyDescent="0.3">
      <c r="A15" s="26"/>
      <c r="B15" s="22" t="str">
        <f>IF(DAY(SepSun1)=1,IF(AND(YEAR(SepSun1+29)=CalendarYear,MONTH(SepSun1+29)=9),SepSun1+29,""),IF(AND(YEAR(SepSun1+36)=CalendarYear,MONTH(SepSun1+36)=9),SepSun1+36,""))</f>
        <v/>
      </c>
      <c r="C15" s="23" t="str">
        <f>IF(DAY(SepSun1)=1,IF(AND(YEAR(SepSun1+30)=CalendarYear,MONTH(SepSun1+30)=9),SepSun1+30,""),IF(AND(YEAR(SepSun1+37)=CalendarYear,MONTH(SepSun1+37)=9),SepSun1+37,""))</f>
        <v/>
      </c>
      <c r="D15" s="35" t="s">
        <v>7</v>
      </c>
      <c r="E15" s="36"/>
      <c r="F15" s="36"/>
      <c r="G15" s="36"/>
      <c r="H15" s="37"/>
      <c r="I15" s="3"/>
    </row>
    <row r="16" spans="1:18" ht="55.5" customHeight="1" x14ac:dyDescent="0.3">
      <c r="A16" s="26"/>
      <c r="B16" s="19"/>
      <c r="C16" s="19"/>
      <c r="D16" s="39" t="s">
        <v>22</v>
      </c>
      <c r="E16" s="33"/>
      <c r="F16" s="33"/>
      <c r="G16" s="33"/>
      <c r="H16" s="34"/>
      <c r="I16" s="3"/>
    </row>
    <row r="17" spans="1:8" ht="17.25" customHeight="1" x14ac:dyDescent="0.3">
      <c r="A17" s="10"/>
      <c r="B17" s="10"/>
      <c r="C17" s="10"/>
      <c r="D17" s="10"/>
      <c r="E17" s="10"/>
      <c r="F17" s="10"/>
      <c r="G17" s="10"/>
      <c r="H17" s="10"/>
    </row>
    <row r="18" spans="1:8" x14ac:dyDescent="0.3">
      <c r="A18" s="10"/>
      <c r="B18" s="10"/>
      <c r="C18" s="10"/>
      <c r="D18" s="10"/>
      <c r="E18" s="10"/>
      <c r="F18" s="10"/>
      <c r="G18" s="10"/>
      <c r="H18" s="10"/>
    </row>
    <row r="19" spans="1:8" ht="21" customHeight="1" x14ac:dyDescent="0.3">
      <c r="C19" s="6"/>
      <c r="D19" s="5"/>
      <c r="E19" s="4"/>
    </row>
    <row r="20" spans="1:8" ht="19.5" customHeight="1" x14ac:dyDescent="0.3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87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5FE055-26FF-4389-A30B-04D76EE521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CalendarYear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2017-01-21T17:31:38Z</dcterms:created>
  <dcterms:modified xsi:type="dcterms:W3CDTF">2017-02-20T20:30:22Z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TC025507569991</vt:lpwstr>
  </property>
</Properties>
</file>